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any Files\SENA\"/>
    </mc:Choice>
  </mc:AlternateContent>
  <xr:revisionPtr revIDLastSave="0" documentId="13_ncr:1_{F305F992-B71F-4354-B215-AC555A54A75C}" xr6:coauthVersionLast="45" xr6:coauthVersionMax="45" xr10:uidLastSave="{00000000-0000-0000-0000-000000000000}"/>
  <bookViews>
    <workbookView xWindow="-108" yWindow="-108" windowWidth="23256" windowHeight="12576" xr2:uid="{A1F741B8-8FDB-46F2-B077-8D69BF5D8114}"/>
  </bookViews>
  <sheets>
    <sheet name="Bal Sht" sheetId="1" r:id="rId1"/>
    <sheet name="Bud v Act" sheetId="2" r:id="rId2"/>
  </sheets>
  <definedNames>
    <definedName name="_xlnm.Print_Titles" localSheetId="0">'Bal Sht'!$A:$F,'Bal Sht'!$1:$1</definedName>
    <definedName name="_xlnm.Print_Titles" localSheetId="1">'Bud v Act'!$A:$F,'Bud v Act'!$1:$2</definedName>
    <definedName name="QB_COLUMN_29" localSheetId="0" hidden="1">'Bal Sht'!$G$1</definedName>
    <definedName name="QB_COLUMN_59200" localSheetId="1" hidden="1">'Bud v Act'!#REF!</definedName>
    <definedName name="QB_COLUMN_62230" localSheetId="1" hidden="1">'Bud v Act'!$G$2</definedName>
    <definedName name="QB_COLUMN_63620" localSheetId="1" hidden="1">'Bud v Act'!#REF!</definedName>
    <definedName name="QB_COLUMN_63650" localSheetId="1" hidden="1">'Bud v Act'!$K$2</definedName>
    <definedName name="QB_COLUMN_76210" localSheetId="1" hidden="1">'Bud v Act'!#REF!</definedName>
    <definedName name="QB_COLUMN_76240" localSheetId="1" hidden="1">'Bud v Act'!$I$2</definedName>
    <definedName name="QB_COLUMN_76260" localSheetId="1" hidden="1">'Bud v Act'!$M$2</definedName>
    <definedName name="QB_DATA_0" localSheetId="0" hidden="1">'Bal Sht'!$5:$5,'Bal Sht'!$6:$6,'Bal Sht'!$10:$10,'Bal Sht'!$11:$11,'Bal Sht'!$12:$12,'Bal Sht'!$14:$14,'Bal Sht'!$18:$18,'Bal Sht'!$25:$25,'Bal Sht'!$28:$28,'Bal Sht'!$31:$31,'Bal Sht'!$32:$32,'Bal Sht'!$34:$34,'Bal Sht'!$35:$35,'Bal Sht'!$38:$38,'Bal Sht'!$39:$39,'Bal Sht'!#REF!</definedName>
    <definedName name="QB_DATA_0" localSheetId="1" hidden="1">'Bud v Act'!$6:$6,'Bud v Act'!$7:$7,'Bud v Act'!$8:$8,'Bud v Act'!$11:$11,'Bud v Act'!$12:$12,'Bud v Act'!$13:$13,'Bud v Act'!$14:$14,'Bud v Act'!$15:$15,'Bud v Act'!$18:$18,'Bud v Act'!$19:$19,'Bud v Act'!$20:$20,'Bud v Act'!$22:$22,'Bud v Act'!$23:$23,'Bud v Act'!$24:$24,'Bud v Act'!$28:$28,'Bud v Act'!$29:$29</definedName>
    <definedName name="QB_DATA_1" localSheetId="0" hidden="1">'Bal Sht'!$45:$45,'Bal Sht'!#REF!</definedName>
    <definedName name="QB_DATA_1" localSheetId="1" hidden="1">'Bud v Act'!$30:$30,'Bud v Act'!$31:$31,'Bud v Act'!$32:$32,'Bud v Act'!$33:$33,'Bud v Act'!$34:$34,'Bud v Act'!$37:$37,'Bud v Act'!$38:$38,'Bud v Act'!$39:$39,'Bud v Act'!$40:$40,'Bud v Act'!$41:$41,'Bud v Act'!$42:$42,'Bud v Act'!$43:$43,'Bud v Act'!$44:$44,'Bud v Act'!$46:$46,'Bud v Act'!$47:$47,'Bud v Act'!$48:$48</definedName>
    <definedName name="QB_DATA_2" localSheetId="1" hidden="1">'Bud v Act'!$50:$50,'Bud v Act'!$51:$51,'Bud v Act'!$52:$52,'Bud v Act'!$56:$56,'Bud v Act'!$57:$57,'Bud v Act'!$58:$58,'Bud v Act'!$59:$59,'Bud v Act'!$60:$60,'Bud v Act'!$61:$61,'Bud v Act'!$62:$62,'Bud v Act'!$65:$65,'Bud v Act'!$66:$66,'Bud v Act'!$67:$67,'Bud v Act'!$68:$68,'Bud v Act'!$70:$70,'Bud v Act'!$71:$71</definedName>
    <definedName name="QB_DATA_3" localSheetId="1" hidden="1">'Bud v Act'!$72:$72,'Bud v Act'!$73:$73,'Bud v Act'!$76:$76</definedName>
    <definedName name="QB_FORMULA_0" localSheetId="0" hidden="1">'Bal Sht'!$G$7,'Bal Sht'!$G$13,'Bal Sht'!$G$15,'Bal Sht'!$G$16,'Bal Sht'!$G$19,'Bal Sht'!$G$20,'Bal Sht'!$G$26,'Bal Sht'!$G$29,'Bal Sht'!$G$36,'Bal Sht'!$G$40,'Bal Sht'!$G$41,'Bal Sht'!$G$42,'Bal Sht'!$G$43,'Bal Sht'!$G$46,'Bal Sht'!$G$47</definedName>
    <definedName name="QB_FORMULA_0" localSheetId="1" hidden="1">'Bud v Act'!#REF!,'Bud v Act'!$K$6,'Bud v Act'!#REF!,'Bud v Act'!$K$7,'Bud v Act'!#REF!,'Bud v Act'!$K$8,'Bud v Act'!#REF!,'Bud v Act'!#REF!,'Bud v Act'!#REF!,'Bud v Act'!$G$9,'Bud v Act'!$I$9,'Bud v Act'!$K$9,'Bud v Act'!$M$9,'Bud v Act'!#REF!,'Bud v Act'!$K$11,'Bud v Act'!#REF!</definedName>
    <definedName name="QB_FORMULA_1" localSheetId="1" hidden="1">'Bud v Act'!$K$12,'Bud v Act'!#REF!,'Bud v Act'!$K$13,'Bud v Act'!#REF!,'Bud v Act'!$K$14,'Bud v Act'!#REF!,'Bud v Act'!$K$15,'Bud v Act'!#REF!,'Bud v Act'!#REF!,'Bud v Act'!#REF!,'Bud v Act'!$G$16,'Bud v Act'!$I$16,'Bud v Act'!$K$16,'Bud v Act'!$M$16,'Bud v Act'!#REF!,'Bud v Act'!$K$20</definedName>
    <definedName name="QB_FORMULA_10" localSheetId="1" hidden="1">'Bud v Act'!#REF!,'Bud v Act'!#REF!,'Bud v Act'!$G$74,'Bud v Act'!$I$74,'Bud v Act'!$K$74,'Bud v Act'!$M$74,'Bud v Act'!#REF!,'Bud v Act'!$K$76,'Bud v Act'!#REF!,'Bud v Act'!#REF!,'Bud v Act'!#REF!,'Bud v Act'!$G$77,'Bud v Act'!$I$77,'Bud v Act'!$K$77,'Bud v Act'!$M$77,'Bud v Act'!#REF!</definedName>
    <definedName name="QB_FORMULA_11" localSheetId="1" hidden="1">'Bud v Act'!#REF!,'Bud v Act'!#REF!,'Bud v Act'!$G$78,'Bud v Act'!$I$78,'Bud v Act'!$K$78,'Bud v Act'!$M$78,'Bud v Act'!#REF!,'Bud v Act'!#REF!,'Bud v Act'!#REF!,'Bud v Act'!$G$79,'Bud v Act'!$I$79,'Bud v Act'!$K$79,'Bud v Act'!$M$79,'Bud v Act'!#REF!,'Bud v Act'!#REF!,'Bud v Act'!#REF!</definedName>
    <definedName name="QB_FORMULA_12" localSheetId="1" hidden="1">'Bud v Act'!$G$80,'Bud v Act'!$I$80,'Bud v Act'!$K$80,'Bud v Act'!$M$80</definedName>
    <definedName name="QB_FORMULA_2" localSheetId="1" hidden="1">'Bud v Act'!#REF!,'Bud v Act'!#REF!,'Bud v Act'!#REF!,'Bud v Act'!$G$21,'Bud v Act'!$I$21,'Bud v Act'!$K$21,'Bud v Act'!$M$21,'Bud v Act'!#REF!,'Bud v Act'!$K$22,'Bud v Act'!#REF!,'Bud v Act'!$K$23,'Bud v Act'!#REF!,'Bud v Act'!$K$24,'Bud v Act'!#REF!,'Bud v Act'!#REF!,'Bud v Act'!#REF!</definedName>
    <definedName name="QB_FORMULA_3" localSheetId="1" hidden="1">'Bud v Act'!$G$25,'Bud v Act'!$I$25,'Bud v Act'!$K$25,'Bud v Act'!$M$25,'Bud v Act'!#REF!,'Bud v Act'!$K$28,'Bud v Act'!#REF!,'Bud v Act'!$K$29,'Bud v Act'!#REF!,'Bud v Act'!$K$30,'Bud v Act'!#REF!,'Bud v Act'!$K$31,'Bud v Act'!#REF!,'Bud v Act'!$K$32,'Bud v Act'!#REF!,'Bud v Act'!$K$33</definedName>
    <definedName name="QB_FORMULA_4" localSheetId="1" hidden="1">'Bud v Act'!#REF!,'Bud v Act'!$K$34,'Bud v Act'!#REF!,'Bud v Act'!#REF!,'Bud v Act'!#REF!,'Bud v Act'!$G$35,'Bud v Act'!$I$35,'Bud v Act'!$K$35,'Bud v Act'!$M$35,'Bud v Act'!#REF!,'Bud v Act'!$K$37,'Bud v Act'!#REF!,'Bud v Act'!$K$38,'Bud v Act'!#REF!,'Bud v Act'!$K$39,'Bud v Act'!#REF!</definedName>
    <definedName name="QB_FORMULA_5" localSheetId="1" hidden="1">'Bud v Act'!$K$40,'Bud v Act'!#REF!,'Bud v Act'!$K$41,'Bud v Act'!#REF!,'Bud v Act'!$K$42,'Bud v Act'!#REF!,'Bud v Act'!$K$43,'Bud v Act'!#REF!,'Bud v Act'!$K$44,'Bud v Act'!#REF!,'Bud v Act'!$K$46,'Bud v Act'!#REF!,'Bud v Act'!$K$47,'Bud v Act'!#REF!,'Bud v Act'!$K$48,'Bud v Act'!#REF!</definedName>
    <definedName name="QB_FORMULA_6" localSheetId="1" hidden="1">'Bud v Act'!#REF!,'Bud v Act'!#REF!,'Bud v Act'!$G$49,'Bud v Act'!$I$49,'Bud v Act'!$K$49,'Bud v Act'!$M$49,'Bud v Act'!#REF!,'Bud v Act'!$K$50,'Bud v Act'!#REF!,'Bud v Act'!$K$51,'Bud v Act'!#REF!,'Bud v Act'!$K$52,'Bud v Act'!#REF!,'Bud v Act'!#REF!,'Bud v Act'!#REF!,'Bud v Act'!$G$53</definedName>
    <definedName name="QB_FORMULA_7" localSheetId="1" hidden="1">'Bud v Act'!$I$53,'Bud v Act'!$K$53,'Bud v Act'!$M$53,'Bud v Act'!#REF!,'Bud v Act'!$K$56,'Bud v Act'!#REF!,'Bud v Act'!$K$57,'Bud v Act'!#REF!,'Bud v Act'!$K$58,'Bud v Act'!#REF!,'Bud v Act'!$K$59,'Bud v Act'!#REF!,'Bud v Act'!$K$60,'Bud v Act'!#REF!,'Bud v Act'!$K$61,'Bud v Act'!#REF!</definedName>
    <definedName name="QB_FORMULA_8" localSheetId="1" hidden="1">'Bud v Act'!$K$62,'Bud v Act'!#REF!,'Bud v Act'!#REF!,'Bud v Act'!#REF!,'Bud v Act'!$G$63,'Bud v Act'!$I$63,'Bud v Act'!$K$63,'Bud v Act'!$M$63,'Bud v Act'!#REF!,'Bud v Act'!$K$65,'Bud v Act'!#REF!,'Bud v Act'!$K$66,'Bud v Act'!#REF!,'Bud v Act'!$K$67,'Bud v Act'!#REF!,'Bud v Act'!$K$68</definedName>
    <definedName name="QB_FORMULA_9" localSheetId="1" hidden="1">'Bud v Act'!#REF!,'Bud v Act'!#REF!,'Bud v Act'!#REF!,'Bud v Act'!$G$69,'Bud v Act'!$I$69,'Bud v Act'!$K$69,'Bud v Act'!$M$69,'Bud v Act'!#REF!,'Bud v Act'!$K$70,'Bud v Act'!#REF!,'Bud v Act'!$K$71,'Bud v Act'!#REF!,'Bud v Act'!$K$72,'Bud v Act'!#REF!,'Bud v Act'!$K$73,'Bud v Act'!#REF!</definedName>
    <definedName name="QB_ROW_1" localSheetId="0" hidden="1">'Bal Sht'!$A$2</definedName>
    <definedName name="QB_ROW_10031" localSheetId="0" hidden="1">'Bal Sht'!$D$24</definedName>
    <definedName name="QB_ROW_100340" localSheetId="1" hidden="1">'Bud v Act'!$E$38</definedName>
    <definedName name="QB_ROW_1011" localSheetId="0" hidden="1">'Bal Sht'!$B$3</definedName>
    <definedName name="QB_ROW_10331" localSheetId="0" hidden="1">'Bal Sht'!$D$26</definedName>
    <definedName name="QB_ROW_105240" localSheetId="1" hidden="1">'Bud v Act'!$E$37</definedName>
    <definedName name="QB_ROW_106240" localSheetId="1" hidden="1">'Bud v Act'!$E$42</definedName>
    <definedName name="QB_ROW_107350" localSheetId="1" hidden="1">'Bud v Act'!$F$59</definedName>
    <definedName name="QB_ROW_110030" localSheetId="1" hidden="1">'Bud v Act'!$D$54</definedName>
    <definedName name="QB_ROW_11031" localSheetId="0" hidden="1">'Bal Sht'!$D$27</definedName>
    <definedName name="QB_ROW_110330" localSheetId="1" hidden="1">'Bud v Act'!$D$74</definedName>
    <definedName name="QB_ROW_11331" localSheetId="0" hidden="1">'Bal Sht'!$D$29</definedName>
    <definedName name="QB_ROW_119240" localSheetId="1" hidden="1">'Bud v Act'!$E$33</definedName>
    <definedName name="QB_ROW_12031" localSheetId="0" hidden="1">'Bal Sht'!$D$30</definedName>
    <definedName name="QB_ROW_1220" localSheetId="0" hidden="1">'Bal Sht'!#REF!</definedName>
    <definedName name="QB_ROW_123240" localSheetId="1" hidden="1">'Bud v Act'!$E$11</definedName>
    <definedName name="QB_ROW_12331" localSheetId="0" hidden="1">'Bal Sht'!$D$41</definedName>
    <definedName name="QB_ROW_125240" localSheetId="1" hidden="1">'Bud v Act'!$E$44</definedName>
    <definedName name="QB_ROW_126240" localSheetId="1" hidden="1">'Bud v Act'!$E$51</definedName>
    <definedName name="QB_ROW_130240" localSheetId="1" hidden="1">'Bud v Act'!$E$50</definedName>
    <definedName name="QB_ROW_1311" localSheetId="0" hidden="1">'Bal Sht'!$B$16</definedName>
    <definedName name="QB_ROW_134250" localSheetId="1" hidden="1">'Bud v Act'!$F$67</definedName>
    <definedName name="QB_ROW_135240" localSheetId="1" hidden="1">'Bud v Act'!$E$52</definedName>
    <definedName name="QB_ROW_14011" localSheetId="0" hidden="1">'Bal Sht'!$B$44</definedName>
    <definedName name="QB_ROW_14311" localSheetId="0" hidden="1">'Bal Sht'!$B$46</definedName>
    <definedName name="QB_ROW_152250" localSheetId="1" hidden="1">'Bud v Act'!$F$66</definedName>
    <definedName name="QB_ROW_155240" localSheetId="1" hidden="1">'Bud v Act'!$E$70</definedName>
    <definedName name="QB_ROW_165250" localSheetId="1" hidden="1">'Bud v Act'!$F$61</definedName>
    <definedName name="QB_ROW_171230" localSheetId="0" hidden="1">'Bal Sht'!$D$14</definedName>
    <definedName name="QB_ROW_17221" localSheetId="0" hidden="1">'Bal Sht'!#REF!</definedName>
    <definedName name="QB_ROW_173040" localSheetId="0" hidden="1">'Bal Sht'!$E$37</definedName>
    <definedName name="QB_ROW_173340" localSheetId="0" hidden="1">'Bal Sht'!$E$40</definedName>
    <definedName name="QB_ROW_177240" localSheetId="0" hidden="1">'Bal Sht'!$E$32</definedName>
    <definedName name="QB_ROW_182340" localSheetId="1" hidden="1">'Bud v Act'!$E$6</definedName>
    <definedName name="QB_ROW_18301" localSheetId="1" hidden="1">'Bud v Act'!$A$80</definedName>
    <definedName name="QB_ROW_188250" localSheetId="1" hidden="1">'Bud v Act'!$F$48</definedName>
    <definedName name="QB_ROW_19011" localSheetId="1" hidden="1">'Bud v Act'!$B$3</definedName>
    <definedName name="QB_ROW_191030" localSheetId="1" hidden="1">'Bud v Act'!$D$17</definedName>
    <definedName name="QB_ROW_191240" localSheetId="1" hidden="1">'Bud v Act'!$E$20</definedName>
    <definedName name="QB_ROW_191330" localSheetId="1" hidden="1">'Bud v Act'!$D$21</definedName>
    <definedName name="QB_ROW_19240" localSheetId="1" hidden="1">'Bud v Act'!$E$39</definedName>
    <definedName name="QB_ROW_19311" localSheetId="1" hidden="1">'Bud v Act'!$B$79</definedName>
    <definedName name="QB_ROW_195250" localSheetId="1" hidden="1">'Bud v Act'!$F$62</definedName>
    <definedName name="QB_ROW_20021" localSheetId="1" hidden="1">'Bud v Act'!$C$4</definedName>
    <definedName name="QB_ROW_200240" localSheetId="1" hidden="1">'Bud v Act'!$E$18</definedName>
    <definedName name="QB_ROW_2021" localSheetId="0" hidden="1">'Bal Sht'!$C$4</definedName>
    <definedName name="QB_ROW_20250" localSheetId="1" hidden="1">'Bud v Act'!$F$68</definedName>
    <definedName name="QB_ROW_20321" localSheetId="1" hidden="1">'Bud v Act'!$C$25</definedName>
    <definedName name="QB_ROW_203330" localSheetId="1" hidden="1">'Bud v Act'!$D$22</definedName>
    <definedName name="QB_ROW_208240" localSheetId="1" hidden="1">'Bud v Act'!$E$7</definedName>
    <definedName name="QB_ROW_21021" localSheetId="1" hidden="1">'Bud v Act'!$C$26</definedName>
    <definedName name="QB_ROW_21321" localSheetId="1" hidden="1">'Bud v Act'!$C$78</definedName>
    <definedName name="QB_ROW_218240" localSheetId="1" hidden="1">'Bud v Act'!$E$12</definedName>
    <definedName name="QB_ROW_222250" localSheetId="0" hidden="1">'Bal Sht'!$F$38</definedName>
    <definedName name="QB_ROW_2230" localSheetId="0" hidden="1">'Bal Sht'!$D$6</definedName>
    <definedName name="QB_ROW_223030" localSheetId="0" hidden="1">'Bal Sht'!$D$9</definedName>
    <definedName name="QB_ROW_223330" localSheetId="0" hidden="1">'Bal Sht'!$D$13</definedName>
    <definedName name="QB_ROW_224240" localSheetId="0" hidden="1">'Bal Sht'!$E$10</definedName>
    <definedName name="QB_ROW_228040" localSheetId="1" hidden="1">'Bud v Act'!$E$45</definedName>
    <definedName name="QB_ROW_228340" localSheetId="1" hidden="1">'Bud v Act'!$E$49</definedName>
    <definedName name="QB_ROW_230240" localSheetId="0" hidden="1">'Bal Sht'!$E$11</definedName>
    <definedName name="QB_ROW_2321" localSheetId="0" hidden="1">'Bal Sht'!$C$7</definedName>
    <definedName name="QB_ROW_232220" localSheetId="0" hidden="1">'Bal Sht'!$C$45</definedName>
    <definedName name="QB_ROW_236250" localSheetId="0" hidden="1">'Bal Sht'!$F$39</definedName>
    <definedName name="QB_ROW_238220" localSheetId="0" hidden="1">'Bal Sht'!$C$18</definedName>
    <definedName name="QB_ROW_24240" localSheetId="1" hidden="1">'Bud v Act'!$E$43</definedName>
    <definedName name="QB_ROW_243230" localSheetId="0" hidden="1">'Bal Sht'!$D$5</definedName>
    <definedName name="QB_ROW_244030" localSheetId="1" hidden="1">'Bud v Act'!$D$5</definedName>
    <definedName name="QB_ROW_244330" localSheetId="1" hidden="1">'Bud v Act'!$D$9</definedName>
    <definedName name="QB_ROW_246240" localSheetId="1" hidden="1">'Bud v Act'!$E$14</definedName>
    <definedName name="QB_ROW_247240" localSheetId="1" hidden="1">'Bud v Act'!$E$71</definedName>
    <definedName name="QB_ROW_248240" localSheetId="1" hidden="1">'Bud v Act'!$E$72</definedName>
    <definedName name="QB_ROW_249030" localSheetId="1" hidden="1">'Bud v Act'!$D$75</definedName>
    <definedName name="QB_ROW_249330" localSheetId="1" hidden="1">'Bud v Act'!$D$77</definedName>
    <definedName name="QB_ROW_250240" localSheetId="1" hidden="1">'Bud v Act'!$E$76</definedName>
    <definedName name="QB_ROW_266240" localSheetId="1" hidden="1">'Bud v Act'!$E$19</definedName>
    <definedName name="QB_ROW_267240" localSheetId="0" hidden="1">'Bal Sht'!$E$28</definedName>
    <definedName name="QB_ROW_27250" localSheetId="1" hidden="1">'Bud v Act'!$F$46</definedName>
    <definedName name="QB_ROW_273240" localSheetId="1" hidden="1">'Bud v Act'!$E$15</definedName>
    <definedName name="QB_ROW_275240" localSheetId="1" hidden="1">'Bud v Act'!$E$73</definedName>
    <definedName name="QB_ROW_276240" localSheetId="0" hidden="1">'Bal Sht'!$E$12</definedName>
    <definedName name="QB_ROW_277040" localSheetId="0" hidden="1">'Bal Sht'!$E$33</definedName>
    <definedName name="QB_ROW_277340" localSheetId="0" hidden="1">'Bal Sht'!$E$36</definedName>
    <definedName name="QB_ROW_278250" localSheetId="0" hidden="1">'Bal Sht'!$F$34</definedName>
    <definedName name="QB_ROW_279250" localSheetId="0" hidden="1">'Bal Sht'!$F$35</definedName>
    <definedName name="QB_ROW_280230" localSheetId="1" hidden="1">'Bud v Act'!$D$24</definedName>
    <definedName name="QB_ROW_301" localSheetId="0" hidden="1">'Bal Sht'!$A$20</definedName>
    <definedName name="QB_ROW_32340" localSheetId="1" hidden="1">'Bud v Act'!$E$40</definedName>
    <definedName name="QB_ROW_34030" localSheetId="1" hidden="1">'Bud v Act'!$D$27</definedName>
    <definedName name="QB_ROW_34330" localSheetId="1" hidden="1">'Bud v Act'!$D$35</definedName>
    <definedName name="QB_ROW_35240" localSheetId="1" hidden="1">'Bud v Act'!$E$34</definedName>
    <definedName name="QB_ROW_36340" localSheetId="1" hidden="1">'Bud v Act'!$E$28</definedName>
    <definedName name="QB_ROW_37240" localSheetId="1" hidden="1">'Bud v Act'!$E$31</definedName>
    <definedName name="QB_ROW_38340" localSheetId="1" hidden="1">'Bud v Act'!$E$29</definedName>
    <definedName name="QB_ROW_4021" localSheetId="0" hidden="1">'Bal Sht'!$C$8</definedName>
    <definedName name="QB_ROW_4030" localSheetId="1" hidden="1">'Bud v Act'!$D$10</definedName>
    <definedName name="QB_ROW_42240" localSheetId="1" hidden="1">'Bud v Act'!$E$30</definedName>
    <definedName name="QB_ROW_4321" localSheetId="0" hidden="1">'Bal Sht'!$C$15</definedName>
    <definedName name="QB_ROW_4330" localSheetId="1" hidden="1">'Bud v Act'!$D$16</definedName>
    <definedName name="QB_ROW_49250" localSheetId="1" hidden="1">'Bud v Act'!$F$47</definedName>
    <definedName name="QB_ROW_53240" localSheetId="1" hidden="1">'Bud v Act'!$E$32</definedName>
    <definedName name="QB_ROW_57030" localSheetId="1" hidden="1">'Bud v Act'!$D$36</definedName>
    <definedName name="QB_ROW_57330" localSheetId="1" hidden="1">'Bud v Act'!$D$53</definedName>
    <definedName name="QB_ROW_6011" localSheetId="0" hidden="1">'Bal Sht'!$B$17</definedName>
    <definedName name="QB_ROW_61240" localSheetId="1" hidden="1">'Bud v Act'!$E$41</definedName>
    <definedName name="QB_ROW_62250" localSheetId="1" hidden="1">'Bud v Act'!$F$60</definedName>
    <definedName name="QB_ROW_6311" localSheetId="0" hidden="1">'Bal Sht'!$B$19</definedName>
    <definedName name="QB_ROW_6340" localSheetId="0" hidden="1">'Bal Sht'!$E$31</definedName>
    <definedName name="QB_ROW_68250" localSheetId="1" hidden="1">'Bud v Act'!$F$57</definedName>
    <definedName name="QB_ROW_7001" localSheetId="0" hidden="1">'Bal Sht'!$A$21</definedName>
    <definedName name="QB_ROW_71240" localSheetId="1" hidden="1">'Bud v Act'!$E$13</definedName>
    <definedName name="QB_ROW_7301" localSheetId="0" hidden="1">'Bal Sht'!$A$47</definedName>
    <definedName name="QB_ROW_74240" localSheetId="1" hidden="1">'Bud v Act'!$E$8</definedName>
    <definedName name="QB_ROW_75350" localSheetId="1" hidden="1">'Bud v Act'!$F$58</definedName>
    <definedName name="QB_ROW_77040" localSheetId="1" hidden="1">'Bud v Act'!$E$55</definedName>
    <definedName name="QB_ROW_77340" localSheetId="1" hidden="1">'Bud v Act'!$E$63</definedName>
    <definedName name="QB_ROW_79230" localSheetId="1" hidden="1">'Bud v Act'!$D$23</definedName>
    <definedName name="QB_ROW_8011" localSheetId="0" hidden="1">'Bal Sht'!$B$22</definedName>
    <definedName name="QB_ROW_80250" localSheetId="1" hidden="1">'Bud v Act'!$F$65</definedName>
    <definedName name="QB_ROW_83040" localSheetId="1" hidden="1">'Bud v Act'!$E$64</definedName>
    <definedName name="QB_ROW_8311" localSheetId="0" hidden="1">'Bal Sht'!$B$43</definedName>
    <definedName name="QB_ROW_83340" localSheetId="1" hidden="1">'Bud v Act'!$E$69</definedName>
    <definedName name="QB_ROW_84250" localSheetId="1" hidden="1">'Bud v Act'!$F$56</definedName>
    <definedName name="QB_ROW_86240" localSheetId="0" hidden="1">'Bal Sht'!$E$25</definedName>
    <definedName name="QB_ROW_9021" localSheetId="0" hidden="1">'Bal Sht'!$C$23</definedName>
    <definedName name="QB_ROW_9321" localSheetId="0" hidden="1">'Bal Sht'!$C$42</definedName>
    <definedName name="QBCANSUPPORTUPDATE" localSheetId="0">TRUE</definedName>
    <definedName name="QBCANSUPPORTUPDATE" localSheetId="1">TRUE</definedName>
    <definedName name="QBCOMPANYFILENAME" localSheetId="0">"C:\Users\Public\Documents\Intuit\QuickBooks\Company Files\sena3r.QBW"</definedName>
    <definedName name="QBCOMPANYFILENAME" localSheetId="1">"C:\Users\Public\Documents\Intuit\QuickBooks\Company Files\sena3r.QBW"</definedName>
    <definedName name="QBENDDATE" localSheetId="0">20200531</definedName>
    <definedName name="QBENDDATE" localSheetId="1">20200531</definedName>
    <definedName name="QBHEADERSONSCREEN" localSheetId="0">FALSE</definedName>
    <definedName name="QBHEADERSONSCREEN" localSheetId="1">FALSE</definedName>
    <definedName name="QBMETADATASIZE" localSheetId="0">5914</definedName>
    <definedName name="QBMETADATASIZE" localSheetId="1">5914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0</definedName>
    <definedName name="QBREPORTCOLAXIS" localSheetId="1">0</definedName>
    <definedName name="QBREPORTCOMPANYID" localSheetId="0">"6a3b6502bfa54f46a13d2d866b0a7ef3"</definedName>
    <definedName name="QBREPORTCOMPANYID" localSheetId="1">"6a3b6502bfa54f46a13d2d866b0a7ef3"</definedName>
    <definedName name="QBREPORTCOMPARECOL_ANNUALBUDGET" localSheetId="0">FALSE</definedName>
    <definedName name="QBREPORTCOMPARECOL_ANNUALBUDGET" localSheetId="1">TRUE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TRUE</definedName>
    <definedName name="QBREPORTCOMPARECOL_BUDGET" localSheetId="0">FALSE</definedName>
    <definedName name="QBREPORTCOMPARECOL_BUDGET" localSheetId="1">TRUE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TRUE</definedName>
    <definedName name="QBREPORTCOMPARECOL_YTDBUDGET" localSheetId="0">FALSE</definedName>
    <definedName name="QBREPORTCOMPARECOL_YTDBUDGET" localSheetId="1">TRUE</definedName>
    <definedName name="QBREPORTCOMPARECOL_YTDPCT" localSheetId="0">FALSE</definedName>
    <definedName name="QBREPORTCOMPARECOL_YTDPCT" localSheetId="1">FALSE</definedName>
    <definedName name="QBREPORTROWAXIS" localSheetId="0">9</definedName>
    <definedName name="QBREPORTROWAXIS" localSheetId="1">11</definedName>
    <definedName name="QBREPORTSUBCOLAXIS" localSheetId="0">0</definedName>
    <definedName name="QBREPORTSUBCOLAXIS" localSheetId="1">24</definedName>
    <definedName name="QBREPORTTYPE" localSheetId="0">5</definedName>
    <definedName name="QBREPORTTYPE" localSheetId="1">273</definedName>
    <definedName name="QBROWHEADERS" localSheetId="0">6</definedName>
    <definedName name="QBROWHEADERS" localSheetId="1">6</definedName>
    <definedName name="QBSTARTDATE" localSheetId="0">20200501</definedName>
    <definedName name="QBSTARTDATE" localSheetId="1">20200101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G9" i="2"/>
  <c r="K9" i="2" s="1"/>
  <c r="I9" i="2"/>
  <c r="M9" i="2"/>
  <c r="K11" i="2"/>
  <c r="K12" i="2"/>
  <c r="K13" i="2"/>
  <c r="K14" i="2"/>
  <c r="K15" i="2"/>
  <c r="G16" i="2"/>
  <c r="K16" i="2" s="1"/>
  <c r="I16" i="2"/>
  <c r="M16" i="2"/>
  <c r="K20" i="2"/>
  <c r="G21" i="2"/>
  <c r="K21" i="2" s="1"/>
  <c r="I21" i="2"/>
  <c r="M21" i="2"/>
  <c r="K22" i="2"/>
  <c r="K23" i="2"/>
  <c r="K24" i="2"/>
  <c r="M25" i="2"/>
  <c r="K28" i="2"/>
  <c r="K29" i="2"/>
  <c r="K30" i="2"/>
  <c r="K31" i="2"/>
  <c r="K32" i="2"/>
  <c r="K33" i="2"/>
  <c r="K34" i="2"/>
  <c r="G35" i="2"/>
  <c r="I35" i="2"/>
  <c r="K35" i="2" s="1"/>
  <c r="M35" i="2"/>
  <c r="K37" i="2"/>
  <c r="K38" i="2"/>
  <c r="K39" i="2"/>
  <c r="K40" i="2"/>
  <c r="K41" i="2"/>
  <c r="K42" i="2"/>
  <c r="K43" i="2"/>
  <c r="K44" i="2"/>
  <c r="K46" i="2"/>
  <c r="K47" i="2"/>
  <c r="K48" i="2"/>
  <c r="G49" i="2"/>
  <c r="I49" i="2"/>
  <c r="I53" i="2" s="1"/>
  <c r="M49" i="2"/>
  <c r="M53" i="2" s="1"/>
  <c r="K50" i="2"/>
  <c r="K51" i="2"/>
  <c r="K52" i="2"/>
  <c r="G53" i="2"/>
  <c r="K53" i="2" s="1"/>
  <c r="K56" i="2"/>
  <c r="K57" i="2"/>
  <c r="K58" i="2"/>
  <c r="K59" i="2"/>
  <c r="K60" i="2"/>
  <c r="K61" i="2"/>
  <c r="K62" i="2"/>
  <c r="G63" i="2"/>
  <c r="K63" i="2" s="1"/>
  <c r="I63" i="2"/>
  <c r="M63" i="2"/>
  <c r="M74" i="2" s="1"/>
  <c r="K65" i="2"/>
  <c r="K66" i="2"/>
  <c r="K67" i="2"/>
  <c r="K68" i="2"/>
  <c r="G69" i="2"/>
  <c r="K69" i="2" s="1"/>
  <c r="I69" i="2"/>
  <c r="M69" i="2"/>
  <c r="K70" i="2"/>
  <c r="K71" i="2"/>
  <c r="K72" i="2"/>
  <c r="K73" i="2"/>
  <c r="I74" i="2"/>
  <c r="K76" i="2"/>
  <c r="G77" i="2"/>
  <c r="I77" i="2"/>
  <c r="M77" i="2"/>
  <c r="G45" i="1"/>
  <c r="G46" i="1" s="1"/>
  <c r="G40" i="1"/>
  <c r="G36" i="1"/>
  <c r="G29" i="1"/>
  <c r="G26" i="1"/>
  <c r="G19" i="1"/>
  <c r="G13" i="1"/>
  <c r="G15" i="1" s="1"/>
  <c r="G7" i="1"/>
  <c r="I78" i="2" l="1"/>
  <c r="K77" i="2"/>
  <c r="K49" i="2"/>
  <c r="I25" i="2"/>
  <c r="I79" i="2" s="1"/>
  <c r="I80" i="2" s="1"/>
  <c r="M78" i="2"/>
  <c r="M79" i="2" s="1"/>
  <c r="M80" i="2" s="1"/>
  <c r="G78" i="2"/>
  <c r="K78" i="2" s="1"/>
  <c r="G74" i="2"/>
  <c r="K74" i="2" s="1"/>
  <c r="G25" i="2"/>
  <c r="G41" i="1"/>
  <c r="G16" i="1"/>
  <c r="G20" i="1" s="1"/>
  <c r="G42" i="1"/>
  <c r="G43" i="1" s="1"/>
  <c r="G47" i="1" s="1"/>
  <c r="G79" i="2" l="1"/>
  <c r="K25" i="2"/>
  <c r="G80" i="2" l="1"/>
  <c r="K80" i="2" s="1"/>
  <c r="K79" i="2"/>
</calcChain>
</file>

<file path=xl/sharedStrings.xml><?xml version="1.0" encoding="utf-8"?>
<sst xmlns="http://schemas.openxmlformats.org/spreadsheetml/2006/main" count="131" uniqueCount="131">
  <si>
    <t>May 31, 20</t>
  </si>
  <si>
    <t>ASSETS</t>
  </si>
  <si>
    <t>Current Assets</t>
  </si>
  <si>
    <t>Checking/Savings</t>
  </si>
  <si>
    <t>105 · US Bank checking</t>
  </si>
  <si>
    <t>106 · Checking-Wells Fargo Bank</t>
  </si>
  <si>
    <t>Total Checking/Savings</t>
  </si>
  <si>
    <t>Other Current Assets</t>
  </si>
  <si>
    <t>170 · Contracts Receivable</t>
  </si>
  <si>
    <t>171 · NRP</t>
  </si>
  <si>
    <t>173 · CPP</t>
  </si>
  <si>
    <t>179 · State of MN - Roosevelt Garden</t>
  </si>
  <si>
    <t>Total 170 · Contracts Receivable</t>
  </si>
  <si>
    <t>196 · Prepaid expenses</t>
  </si>
  <si>
    <t>Total Other Current Assets</t>
  </si>
  <si>
    <t>Total Current Assets</t>
  </si>
  <si>
    <t>Other Assets</t>
  </si>
  <si>
    <t>191 · Security Deposit</t>
  </si>
  <si>
    <t>Total Other Assets</t>
  </si>
  <si>
    <t>TOTAL ASSETS</t>
  </si>
  <si>
    <t>Liabilities</t>
  </si>
  <si>
    <t>Current Liabilities</t>
  </si>
  <si>
    <t>Accounts Payable</t>
  </si>
  <si>
    <t>200 · Accounts Payable</t>
  </si>
  <si>
    <t>Total Accounts Payable</t>
  </si>
  <si>
    <t>Credit Cards</t>
  </si>
  <si>
    <t>204 · US Bank VISA</t>
  </si>
  <si>
    <t>Total Credit Cards</t>
  </si>
  <si>
    <t>Other Current Liabilities</t>
  </si>
  <si>
    <t>201 · Payroll Tax Liabilities</t>
  </si>
  <si>
    <t>208 · Accrued payroll - vacation</t>
  </si>
  <si>
    <t>220 · PPP Forgivable Loan</t>
  </si>
  <si>
    <t>221 · PPP Loan Received</t>
  </si>
  <si>
    <t>222 · PPP Forgivable Expenses</t>
  </si>
  <si>
    <t>Total 220 · PPP Forgivable Loan</t>
  </si>
  <si>
    <t>225 · Contract Advances</t>
  </si>
  <si>
    <t>226 · Advance - CPP 2017-19</t>
  </si>
  <si>
    <t>228 · Advance - NRP</t>
  </si>
  <si>
    <t>Total 225 · Contract Advances</t>
  </si>
  <si>
    <t>Total Other Current Liabilities</t>
  </si>
  <si>
    <t>Total Current Liabilities</t>
  </si>
  <si>
    <t>Total Liabilities</t>
  </si>
  <si>
    <t>310 · Unrestricted Net Assets</t>
  </si>
  <si>
    <t>Net Income</t>
  </si>
  <si>
    <t>LIABILITIES &amp; NET ASSETS</t>
  </si>
  <si>
    <t>Net Assets</t>
  </si>
  <si>
    <t>Total Net Assets</t>
  </si>
  <si>
    <t>TOTAL LIABILITIES &amp; NET ASSETS</t>
  </si>
  <si>
    <t>Net Ordinary Income</t>
  </si>
  <si>
    <t>Total Expense</t>
  </si>
  <si>
    <t>Total 700 · Program Expense</t>
  </si>
  <si>
    <t>720 · Great Streets-FIS Expenses</t>
  </si>
  <si>
    <t>700 · Program Expense</t>
  </si>
  <si>
    <t>Total 600 · Community Programs</t>
  </si>
  <si>
    <t>647 · Co-Working Expenses</t>
  </si>
  <si>
    <t>646 · WRBA Expenses</t>
  </si>
  <si>
    <t>645 · Garage Sale</t>
  </si>
  <si>
    <t>633 · Community Grants</t>
  </si>
  <si>
    <t>Total 620 · Communications</t>
  </si>
  <si>
    <t>628 · Printing/Copying</t>
  </si>
  <si>
    <t>627 · Postage/Bulk Mail</t>
  </si>
  <si>
    <t>625 · Website</t>
  </si>
  <si>
    <t>624 · Internet</t>
  </si>
  <si>
    <t>620 · Communications</t>
  </si>
  <si>
    <t>Total 601 · Community Events</t>
  </si>
  <si>
    <t>610 · Marketing-Advertising</t>
  </si>
  <si>
    <t>608 · Food/Beverage</t>
  </si>
  <si>
    <t>606 · Printing/Copying</t>
  </si>
  <si>
    <t>605 · Rental</t>
  </si>
  <si>
    <t>604 · Professional Services</t>
  </si>
  <si>
    <t>603 · Signs/Door Prizes/etc.</t>
  </si>
  <si>
    <t>602 · Supplies/Materials</t>
  </si>
  <si>
    <t>601 · Community Events</t>
  </si>
  <si>
    <t>600 · Community Programs</t>
  </si>
  <si>
    <t>Total 515 · General/Admin Expenses</t>
  </si>
  <si>
    <t>580 · Payroll Tax Table Service</t>
  </si>
  <si>
    <t>565 · Food/Beverage</t>
  </si>
  <si>
    <t>561 · Mileage &amp; Parking</t>
  </si>
  <si>
    <t>Total 540 · Occupancy Expenses</t>
  </si>
  <si>
    <t>547 · Office utilities</t>
  </si>
  <si>
    <t>545 · Office Rent</t>
  </si>
  <si>
    <t>543 · Insurance</t>
  </si>
  <si>
    <t>540 · Occupancy Expenses</t>
  </si>
  <si>
    <t>532 · Fees/Dues</t>
  </si>
  <si>
    <t>531 · Postage</t>
  </si>
  <si>
    <t>525 · Office Equipment/Furniture</t>
  </si>
  <si>
    <t>524 · Office Equipment &amp; Supplies</t>
  </si>
  <si>
    <t>522 · Professional Services</t>
  </si>
  <si>
    <t>521 · Advertising</t>
  </si>
  <si>
    <t>519 · Printing/Copying</t>
  </si>
  <si>
    <t>518 · Computer -Software</t>
  </si>
  <si>
    <t>515 · General/Admin Expenses</t>
  </si>
  <si>
    <t>Total 500 · Personnel Expenses</t>
  </si>
  <si>
    <t>514 · Service Bonus</t>
  </si>
  <si>
    <t>511 · Staff Recognition</t>
  </si>
  <si>
    <t>510 · Staff/Volunteer Training</t>
  </si>
  <si>
    <t>509 · Health Ins Reimbursement</t>
  </si>
  <si>
    <t>507 · Worker's Comp Insurance</t>
  </si>
  <si>
    <t>503 · Payroll Taxes</t>
  </si>
  <si>
    <t>501 · Wages</t>
  </si>
  <si>
    <t>500 · Personnel Expenses</t>
  </si>
  <si>
    <t>Expense</t>
  </si>
  <si>
    <t>Total Income</t>
  </si>
  <si>
    <t>420 · PPP Loan Forgiven to Date</t>
  </si>
  <si>
    <t>415 · Interest Earned</t>
  </si>
  <si>
    <t>409 · WRBA</t>
  </si>
  <si>
    <t>Total 408 · Grants</t>
  </si>
  <si>
    <t>408 · Grants - Other</t>
  </si>
  <si>
    <t>408Z · Other Grants</t>
  </si>
  <si>
    <t>408D · Great Streets FIP</t>
  </si>
  <si>
    <t>408 · Grants</t>
  </si>
  <si>
    <t>Total 403 · SENA Operations</t>
  </si>
  <si>
    <t>403m · Co-Working</t>
  </si>
  <si>
    <t>403k · Other Donations</t>
  </si>
  <si>
    <t>403c · Event Sponsorships</t>
  </si>
  <si>
    <t>403b · Board member donations</t>
  </si>
  <si>
    <t>403a · Neighborhood Donations</t>
  </si>
  <si>
    <t>403 · SENA Operations</t>
  </si>
  <si>
    <t>Total 400 · Government Contracts</t>
  </si>
  <si>
    <t>404 · State of MN - Roosevelt Garden</t>
  </si>
  <si>
    <t>402 · CPP</t>
  </si>
  <si>
    <t>401 · NRP Funds</t>
  </si>
  <si>
    <t>400 · Government Contracts</t>
  </si>
  <si>
    <t>Income</t>
  </si>
  <si>
    <t>Ordinary Income/Expense</t>
  </si>
  <si>
    <t>YTD Budget</t>
  </si>
  <si>
    <t>Jan - May 20</t>
  </si>
  <si>
    <t>YEAR-TO-DATE</t>
  </si>
  <si>
    <t>ANNUAL</t>
  </si>
  <si>
    <t>Difference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</si>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</sst>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166" fontId="3" fillId="0" borderId="1" xfId="1" applyNumberFormat="1" applyFont="1" applyBorder="1" applyAlignment="1">
      <alignment horizontal="center"/>
    </xf>
    <xf numFmtId="166" fontId="4" fillId="0" borderId="0" xfId="1" applyNumberFormat="1" applyFont="1"/>
    <xf numFmtId="166" fontId="4" fillId="0" borderId="2" xfId="1" applyNumberFormat="1" applyFont="1" applyBorder="1"/>
    <xf numFmtId="166" fontId="4" fillId="0" borderId="0" xfId="1" applyNumberFormat="1" applyFont="1" applyBorder="1"/>
    <xf numFmtId="166" fontId="4" fillId="0" borderId="3" xfId="1" applyNumberFormat="1" applyFont="1" applyBorder="1"/>
    <xf numFmtId="166" fontId="4" fillId="0" borderId="5" xfId="1" applyNumberFormat="1" applyFont="1" applyBorder="1"/>
    <xf numFmtId="166" fontId="3" fillId="0" borderId="4" xfId="1" applyNumberFormat="1" applyFont="1" applyBorder="1"/>
    <xf numFmtId="166" fontId="0" fillId="0" borderId="0" xfId="1" applyNumberFormat="1" applyFont="1"/>
    <xf numFmtId="166" fontId="2" fillId="0" borderId="0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0" xfId="1" applyNumberFormat="1" applyFont="1"/>
    <xf numFmtId="166" fontId="4" fillId="0" borderId="2" xfId="1" applyNumberFormat="1" applyFont="1" applyBorder="1"/>
    <xf numFmtId="166" fontId="4" fillId="0" borderId="5" xfId="1" applyNumberFormat="1" applyFont="1" applyBorder="1"/>
    <xf numFmtId="166" fontId="3" fillId="0" borderId="4" xfId="1" applyNumberFormat="1" applyFont="1" applyBorder="1"/>
    <xf numFmtId="166" fontId="0" fillId="0" borderId="0" xfId="1" applyNumberFormat="1" applyFont="1"/>
    <xf numFmtId="166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22860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3D48500-8631-44FC-B948-A17D2153A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22860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31DA99-F3F6-4BD1-97C5-328FAE503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139DE05-E5C4-4DBF-BBF6-E7E200905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60069CE-6F7D-47A5-8B29-9804FE51E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7D6A-20F2-4E7A-BEE4-755F61CE1C1D}">
  <sheetPr codeName="Sheet1"/>
  <dimension ref="A1:G48"/>
  <sheetViews>
    <sheetView tabSelected="1" workbookViewId="0">
      <pane xSplit="6" ySplit="1" topLeftCell="G5" activePane="bottomRight" state="frozenSplit"/>
      <selection pane="topRight" activeCell="G1" sqref="G1"/>
      <selection pane="bottomLeft" activeCell="A2" sqref="A2"/>
      <selection pane="bottomRight" activeCell="J19" sqref="J19"/>
    </sheetView>
  </sheetViews>
  <sheetFormatPr defaultRowHeight="13.2" customHeight="1" x14ac:dyDescent="0.3"/>
  <cols>
    <col min="1" max="5" width="3" style="5" customWidth="1"/>
    <col min="6" max="6" width="30.109375" style="5" customWidth="1"/>
    <col min="7" max="7" width="10.5546875" style="13" customWidth="1"/>
  </cols>
  <sheetData>
    <row r="1" spans="1:7" s="4" customFormat="1" ht="16.2" customHeight="1" thickBot="1" x14ac:dyDescent="0.35">
      <c r="A1" s="3"/>
      <c r="B1" s="3"/>
      <c r="C1" s="3"/>
      <c r="D1" s="3"/>
      <c r="E1" s="3"/>
      <c r="F1" s="3"/>
      <c r="G1" s="6" t="s">
        <v>0</v>
      </c>
    </row>
    <row r="2" spans="1:7" ht="13.2" customHeight="1" thickTop="1" x14ac:dyDescent="0.3">
      <c r="A2" s="1" t="s">
        <v>1</v>
      </c>
      <c r="B2" s="1"/>
      <c r="C2" s="1"/>
      <c r="D2" s="1"/>
      <c r="E2" s="1"/>
      <c r="F2" s="1"/>
      <c r="G2" s="7"/>
    </row>
    <row r="3" spans="1:7" ht="13.2" customHeight="1" x14ac:dyDescent="0.3">
      <c r="A3" s="1"/>
      <c r="B3" s="1" t="s">
        <v>2</v>
      </c>
      <c r="C3" s="1"/>
      <c r="D3" s="1"/>
      <c r="E3" s="1"/>
      <c r="F3" s="1"/>
      <c r="G3" s="7"/>
    </row>
    <row r="4" spans="1:7" ht="13.2" customHeight="1" x14ac:dyDescent="0.3">
      <c r="A4" s="1"/>
      <c r="B4" s="1"/>
      <c r="C4" s="1" t="s">
        <v>3</v>
      </c>
      <c r="D4" s="1"/>
      <c r="E4" s="1"/>
      <c r="F4" s="1"/>
      <c r="G4" s="7"/>
    </row>
    <row r="5" spans="1:7" ht="13.2" customHeight="1" x14ac:dyDescent="0.3">
      <c r="A5" s="1"/>
      <c r="B5" s="1"/>
      <c r="C5" s="1"/>
      <c r="D5" s="1" t="s">
        <v>4</v>
      </c>
      <c r="E5" s="1"/>
      <c r="F5" s="1"/>
      <c r="G5" s="7">
        <v>44798.44</v>
      </c>
    </row>
    <row r="6" spans="1:7" ht="13.2" customHeight="1" thickBot="1" x14ac:dyDescent="0.35">
      <c r="A6" s="1"/>
      <c r="B6" s="1"/>
      <c r="C6" s="1"/>
      <c r="D6" s="1" t="s">
        <v>5</v>
      </c>
      <c r="E6" s="1"/>
      <c r="F6" s="1"/>
      <c r="G6" s="8">
        <v>135.66999999999999</v>
      </c>
    </row>
    <row r="7" spans="1:7" ht="13.2" customHeight="1" x14ac:dyDescent="0.3">
      <c r="A7" s="1"/>
      <c r="B7" s="1"/>
      <c r="C7" s="1" t="s">
        <v>6</v>
      </c>
      <c r="D7" s="1"/>
      <c r="E7" s="1"/>
      <c r="F7" s="1"/>
      <c r="G7" s="7">
        <f>ROUND(SUM(G4:G6),5)</f>
        <v>44934.11</v>
      </c>
    </row>
    <row r="8" spans="1:7" ht="13.2" customHeight="1" x14ac:dyDescent="0.3">
      <c r="A8" s="1"/>
      <c r="B8" s="1"/>
      <c r="C8" s="1" t="s">
        <v>7</v>
      </c>
      <c r="D8" s="1"/>
      <c r="E8" s="1"/>
      <c r="F8" s="1"/>
      <c r="G8" s="7"/>
    </row>
    <row r="9" spans="1:7" ht="13.2" customHeight="1" x14ac:dyDescent="0.3">
      <c r="A9" s="1"/>
      <c r="B9" s="1"/>
      <c r="C9" s="1"/>
      <c r="D9" s="1" t="s">
        <v>8</v>
      </c>
      <c r="E9" s="1"/>
      <c r="F9" s="1"/>
      <c r="G9" s="7"/>
    </row>
    <row r="10" spans="1:7" ht="13.2" customHeight="1" x14ac:dyDescent="0.3">
      <c r="A10" s="1"/>
      <c r="B10" s="1"/>
      <c r="C10" s="1"/>
      <c r="D10" s="1"/>
      <c r="E10" s="1" t="s">
        <v>9</v>
      </c>
      <c r="F10" s="1"/>
      <c r="G10" s="7">
        <v>199.27</v>
      </c>
    </row>
    <row r="11" spans="1:7" ht="13.2" customHeight="1" x14ac:dyDescent="0.3">
      <c r="A11" s="1"/>
      <c r="B11" s="1"/>
      <c r="C11" s="1"/>
      <c r="D11" s="1"/>
      <c r="E11" s="1" t="s">
        <v>10</v>
      </c>
      <c r="F11" s="1"/>
      <c r="G11" s="7">
        <v>7829.92</v>
      </c>
    </row>
    <row r="12" spans="1:7" ht="13.2" customHeight="1" thickBot="1" x14ac:dyDescent="0.35">
      <c r="A12" s="1"/>
      <c r="B12" s="1"/>
      <c r="C12" s="1"/>
      <c r="D12" s="1"/>
      <c r="E12" s="1" t="s">
        <v>11</v>
      </c>
      <c r="F12" s="1"/>
      <c r="G12" s="8">
        <v>3047</v>
      </c>
    </row>
    <row r="13" spans="1:7" ht="13.2" customHeight="1" x14ac:dyDescent="0.3">
      <c r="A13" s="1"/>
      <c r="B13" s="1"/>
      <c r="C13" s="1"/>
      <c r="D13" s="1" t="s">
        <v>12</v>
      </c>
      <c r="E13" s="1"/>
      <c r="F13" s="1"/>
      <c r="G13" s="7">
        <f>ROUND(SUM(G9:G12),5)</f>
        <v>11076.19</v>
      </c>
    </row>
    <row r="14" spans="1:7" ht="13.2" customHeight="1" thickBot="1" x14ac:dyDescent="0.35">
      <c r="A14" s="1"/>
      <c r="B14" s="1"/>
      <c r="C14" s="1"/>
      <c r="D14" s="1" t="s">
        <v>13</v>
      </c>
      <c r="E14" s="1"/>
      <c r="F14" s="1"/>
      <c r="G14" s="9">
        <v>729.3</v>
      </c>
    </row>
    <row r="15" spans="1:7" ht="13.2" customHeight="1" thickBot="1" x14ac:dyDescent="0.35">
      <c r="A15" s="1"/>
      <c r="B15" s="1"/>
      <c r="C15" s="1" t="s">
        <v>14</v>
      </c>
      <c r="D15" s="1"/>
      <c r="E15" s="1"/>
      <c r="F15" s="1"/>
      <c r="G15" s="10">
        <f>ROUND(G8+SUM(G13:G14),5)</f>
        <v>11805.49</v>
      </c>
    </row>
    <row r="16" spans="1:7" ht="13.2" customHeight="1" x14ac:dyDescent="0.3">
      <c r="A16" s="1"/>
      <c r="B16" s="1" t="s">
        <v>15</v>
      </c>
      <c r="C16" s="1"/>
      <c r="D16" s="1"/>
      <c r="E16" s="1"/>
      <c r="F16" s="1"/>
      <c r="G16" s="7">
        <f>ROUND(G3+G7+G15,5)</f>
        <v>56739.6</v>
      </c>
    </row>
    <row r="17" spans="1:7" ht="13.2" customHeight="1" x14ac:dyDescent="0.3">
      <c r="A17" s="1"/>
      <c r="B17" s="1" t="s">
        <v>16</v>
      </c>
      <c r="C17" s="1"/>
      <c r="D17" s="1"/>
      <c r="E17" s="1"/>
      <c r="F17" s="1"/>
      <c r="G17" s="7"/>
    </row>
    <row r="18" spans="1:7" ht="13.2" customHeight="1" thickBot="1" x14ac:dyDescent="0.35">
      <c r="A18" s="1"/>
      <c r="B18" s="1"/>
      <c r="C18" s="1" t="s">
        <v>17</v>
      </c>
      <c r="D18" s="1"/>
      <c r="E18" s="1"/>
      <c r="F18" s="1"/>
      <c r="G18" s="9">
        <v>1000</v>
      </c>
    </row>
    <row r="19" spans="1:7" ht="13.2" customHeight="1" thickBot="1" x14ac:dyDescent="0.35">
      <c r="A19" s="1"/>
      <c r="B19" s="1" t="s">
        <v>18</v>
      </c>
      <c r="C19" s="1"/>
      <c r="D19" s="1"/>
      <c r="E19" s="1"/>
      <c r="F19" s="1"/>
      <c r="G19" s="11">
        <f>ROUND(SUM(G17:G18),5)</f>
        <v>1000</v>
      </c>
    </row>
    <row r="20" spans="1:7" s="2" customFormat="1" ht="13.2" customHeight="1" thickBot="1" x14ac:dyDescent="0.25">
      <c r="A20" s="1" t="s">
        <v>19</v>
      </c>
      <c r="B20" s="1"/>
      <c r="C20" s="1"/>
      <c r="D20" s="1"/>
      <c r="E20" s="1"/>
      <c r="F20" s="1"/>
      <c r="G20" s="12">
        <f>ROUND(G2+G16+G19,5)</f>
        <v>57739.6</v>
      </c>
    </row>
    <row r="21" spans="1:7" ht="16.8" customHeight="1" thickTop="1" x14ac:dyDescent="0.3">
      <c r="A21" s="1" t="s">
        <v>44</v>
      </c>
      <c r="B21" s="1"/>
      <c r="C21" s="1"/>
      <c r="D21" s="1"/>
      <c r="E21" s="1"/>
      <c r="F21" s="1"/>
      <c r="G21" s="7"/>
    </row>
    <row r="22" spans="1:7" ht="13.2" customHeight="1" x14ac:dyDescent="0.3">
      <c r="A22" s="1"/>
      <c r="B22" s="1" t="s">
        <v>20</v>
      </c>
      <c r="C22" s="1"/>
      <c r="D22" s="1"/>
      <c r="E22" s="1"/>
      <c r="F22" s="1"/>
      <c r="G22" s="7"/>
    </row>
    <row r="23" spans="1:7" ht="13.2" customHeight="1" x14ac:dyDescent="0.3">
      <c r="A23" s="1"/>
      <c r="B23" s="1"/>
      <c r="C23" s="1" t="s">
        <v>21</v>
      </c>
      <c r="D23" s="1"/>
      <c r="E23" s="1"/>
      <c r="F23" s="1"/>
      <c r="G23" s="7"/>
    </row>
    <row r="24" spans="1:7" ht="13.2" hidden="1" customHeight="1" x14ac:dyDescent="0.3">
      <c r="A24" s="1"/>
      <c r="B24" s="1"/>
      <c r="C24" s="1"/>
      <c r="D24" s="1" t="s">
        <v>22</v>
      </c>
      <c r="E24" s="1"/>
      <c r="F24" s="1"/>
      <c r="G24" s="7"/>
    </row>
    <row r="25" spans="1:7" ht="13.2" customHeight="1" x14ac:dyDescent="0.3">
      <c r="A25" s="1"/>
      <c r="B25" s="1"/>
      <c r="C25" s="1"/>
      <c r="D25" s="1"/>
      <c r="E25" s="1" t="s">
        <v>23</v>
      </c>
      <c r="F25" s="1"/>
      <c r="G25" s="9">
        <v>240</v>
      </c>
    </row>
    <row r="26" spans="1:7" ht="13.2" hidden="1" customHeight="1" x14ac:dyDescent="0.3">
      <c r="A26" s="1"/>
      <c r="B26" s="1"/>
      <c r="C26" s="1"/>
      <c r="D26" s="1" t="s">
        <v>24</v>
      </c>
      <c r="E26" s="1"/>
      <c r="F26" s="1"/>
      <c r="G26" s="9">
        <f>ROUND(SUM(G24:G25),5)</f>
        <v>240</v>
      </c>
    </row>
    <row r="27" spans="1:7" ht="13.2" hidden="1" customHeight="1" x14ac:dyDescent="0.3">
      <c r="A27" s="1"/>
      <c r="B27" s="1"/>
      <c r="C27" s="1"/>
      <c r="D27" s="1" t="s">
        <v>25</v>
      </c>
      <c r="E27" s="1"/>
      <c r="F27" s="1"/>
      <c r="G27" s="9"/>
    </row>
    <row r="28" spans="1:7" ht="13.2" customHeight="1" x14ac:dyDescent="0.3">
      <c r="A28" s="1"/>
      <c r="B28" s="1"/>
      <c r="C28" s="1"/>
      <c r="D28" s="1"/>
      <c r="E28" s="1" t="s">
        <v>26</v>
      </c>
      <c r="F28" s="1"/>
      <c r="G28" s="9">
        <v>329.99</v>
      </c>
    </row>
    <row r="29" spans="1:7" ht="13.2" hidden="1" customHeight="1" x14ac:dyDescent="0.3">
      <c r="A29" s="1"/>
      <c r="B29" s="1"/>
      <c r="C29" s="1"/>
      <c r="D29" s="1" t="s">
        <v>27</v>
      </c>
      <c r="E29" s="1"/>
      <c r="F29" s="1"/>
      <c r="G29" s="9">
        <f>ROUND(SUM(G27:G28),5)</f>
        <v>329.99</v>
      </c>
    </row>
    <row r="30" spans="1:7" ht="13.2" hidden="1" customHeight="1" x14ac:dyDescent="0.3">
      <c r="A30" s="1"/>
      <c r="B30" s="1"/>
      <c r="C30" s="1"/>
      <c r="D30" s="1" t="s">
        <v>28</v>
      </c>
      <c r="E30" s="1"/>
      <c r="F30" s="1"/>
      <c r="G30" s="9"/>
    </row>
    <row r="31" spans="1:7" ht="13.2" customHeight="1" x14ac:dyDescent="0.3">
      <c r="A31" s="1"/>
      <c r="B31" s="1"/>
      <c r="C31" s="1"/>
      <c r="D31" s="1"/>
      <c r="E31" s="1" t="s">
        <v>29</v>
      </c>
      <c r="F31" s="1"/>
      <c r="G31" s="9">
        <v>1406.16</v>
      </c>
    </row>
    <row r="32" spans="1:7" ht="13.2" customHeight="1" x14ac:dyDescent="0.3">
      <c r="A32" s="1"/>
      <c r="B32" s="1"/>
      <c r="C32" s="1"/>
      <c r="D32" s="1"/>
      <c r="E32" s="1" t="s">
        <v>30</v>
      </c>
      <c r="F32" s="1"/>
      <c r="G32" s="7">
        <v>1387.19</v>
      </c>
    </row>
    <row r="33" spans="1:7" ht="13.2" customHeight="1" x14ac:dyDescent="0.3">
      <c r="A33" s="1"/>
      <c r="B33" s="1"/>
      <c r="C33" s="1"/>
      <c r="D33" s="1"/>
      <c r="E33" s="1" t="s">
        <v>31</v>
      </c>
      <c r="F33" s="1"/>
      <c r="G33" s="7"/>
    </row>
    <row r="34" spans="1:7" ht="13.2" customHeight="1" x14ac:dyDescent="0.3">
      <c r="A34" s="1"/>
      <c r="B34" s="1"/>
      <c r="C34" s="1"/>
      <c r="D34" s="1"/>
      <c r="E34" s="1"/>
      <c r="F34" s="1" t="s">
        <v>32</v>
      </c>
      <c r="G34" s="7">
        <v>23334</v>
      </c>
    </row>
    <row r="35" spans="1:7" ht="13.2" customHeight="1" thickBot="1" x14ac:dyDescent="0.35">
      <c r="A35" s="1"/>
      <c r="B35" s="1"/>
      <c r="C35" s="1"/>
      <c r="D35" s="1"/>
      <c r="E35" s="1"/>
      <c r="F35" s="1" t="s">
        <v>33</v>
      </c>
      <c r="G35" s="8">
        <v>-3504.87</v>
      </c>
    </row>
    <row r="36" spans="1:7" ht="13.2" customHeight="1" x14ac:dyDescent="0.3">
      <c r="A36" s="1"/>
      <c r="B36" s="1"/>
      <c r="C36" s="1"/>
      <c r="D36" s="1"/>
      <c r="E36" s="1" t="s">
        <v>34</v>
      </c>
      <c r="F36" s="1"/>
      <c r="G36" s="7">
        <f>ROUND(SUM(G33:G35),5)</f>
        <v>19829.13</v>
      </c>
    </row>
    <row r="37" spans="1:7" ht="13.2" customHeight="1" x14ac:dyDescent="0.3">
      <c r="A37" s="1"/>
      <c r="B37" s="1"/>
      <c r="C37" s="1"/>
      <c r="D37" s="1"/>
      <c r="E37" s="1" t="s">
        <v>35</v>
      </c>
      <c r="F37" s="1"/>
      <c r="G37" s="7"/>
    </row>
    <row r="38" spans="1:7" ht="13.2" customHeight="1" x14ac:dyDescent="0.3">
      <c r="A38" s="1"/>
      <c r="B38" s="1"/>
      <c r="C38" s="1"/>
      <c r="D38" s="1"/>
      <c r="E38" s="1"/>
      <c r="F38" s="1" t="s">
        <v>36</v>
      </c>
      <c r="G38" s="7">
        <v>10000</v>
      </c>
    </row>
    <row r="39" spans="1:7" ht="13.2" customHeight="1" thickBot="1" x14ac:dyDescent="0.35">
      <c r="A39" s="1"/>
      <c r="B39" s="1"/>
      <c r="C39" s="1"/>
      <c r="D39" s="1"/>
      <c r="E39" s="1"/>
      <c r="F39" s="1" t="s">
        <v>37</v>
      </c>
      <c r="G39" s="9">
        <v>658.21</v>
      </c>
    </row>
    <row r="40" spans="1:7" ht="13.2" customHeight="1" thickBot="1" x14ac:dyDescent="0.35">
      <c r="A40" s="1"/>
      <c r="B40" s="1"/>
      <c r="C40" s="1"/>
      <c r="D40" s="1"/>
      <c r="E40" s="1" t="s">
        <v>38</v>
      </c>
      <c r="F40" s="1"/>
      <c r="G40" s="11">
        <f>ROUND(SUM(G37:G39),5)</f>
        <v>10658.21</v>
      </c>
    </row>
    <row r="41" spans="1:7" ht="13.2" hidden="1" customHeight="1" thickBot="1" x14ac:dyDescent="0.35">
      <c r="A41" s="1"/>
      <c r="B41" s="1"/>
      <c r="C41" s="1"/>
      <c r="D41" s="1" t="s">
        <v>39</v>
      </c>
      <c r="E41" s="1"/>
      <c r="F41" s="1"/>
      <c r="G41" s="11">
        <f>ROUND(SUM(G30:G32)+G36+G40,5)</f>
        <v>33280.69</v>
      </c>
    </row>
    <row r="42" spans="1:7" ht="13.2" customHeight="1" thickBot="1" x14ac:dyDescent="0.35">
      <c r="A42" s="1"/>
      <c r="B42" s="1"/>
      <c r="C42" s="1" t="s">
        <v>40</v>
      </c>
      <c r="D42" s="1"/>
      <c r="E42" s="1"/>
      <c r="F42" s="1"/>
      <c r="G42" s="10">
        <f>ROUND(G23+G26+G29+G41,5)</f>
        <v>33850.68</v>
      </c>
    </row>
    <row r="43" spans="1:7" ht="13.2" customHeight="1" x14ac:dyDescent="0.3">
      <c r="A43" s="1"/>
      <c r="B43" s="1" t="s">
        <v>41</v>
      </c>
      <c r="C43" s="1"/>
      <c r="D43" s="1"/>
      <c r="E43" s="1"/>
      <c r="F43" s="1"/>
      <c r="G43" s="7">
        <f>ROUND(G22+G42,5)</f>
        <v>33850.68</v>
      </c>
    </row>
    <row r="44" spans="1:7" ht="15" customHeight="1" x14ac:dyDescent="0.3">
      <c r="A44" s="1"/>
      <c r="B44" s="1" t="s">
        <v>45</v>
      </c>
      <c r="C44" s="1"/>
      <c r="D44" s="1"/>
      <c r="E44" s="1"/>
      <c r="F44" s="1"/>
      <c r="G44" s="7"/>
    </row>
    <row r="45" spans="1:7" ht="13.2" customHeight="1" thickBot="1" x14ac:dyDescent="0.35">
      <c r="A45" s="1"/>
      <c r="B45" s="1"/>
      <c r="C45" s="1" t="s">
        <v>42</v>
      </c>
      <c r="D45" s="1"/>
      <c r="E45" s="1"/>
      <c r="F45" s="1"/>
      <c r="G45" s="7">
        <f>G20-G43</f>
        <v>23888.92</v>
      </c>
    </row>
    <row r="46" spans="1:7" ht="13.2" customHeight="1" thickBot="1" x14ac:dyDescent="0.35">
      <c r="A46" s="1"/>
      <c r="B46" s="1" t="s">
        <v>46</v>
      </c>
      <c r="C46" s="1"/>
      <c r="D46" s="1"/>
      <c r="E46" s="1"/>
      <c r="F46" s="1"/>
      <c r="G46" s="11">
        <f>ROUND(SUM(G44:G45),5)</f>
        <v>23888.92</v>
      </c>
    </row>
    <row r="47" spans="1:7" s="2" customFormat="1" ht="14.4" customHeight="1" thickBot="1" x14ac:dyDescent="0.25">
      <c r="A47" s="1" t="s">
        <v>47</v>
      </c>
      <c r="B47" s="1"/>
      <c r="C47" s="1"/>
      <c r="D47" s="1"/>
      <c r="E47" s="1"/>
      <c r="F47" s="1"/>
      <c r="G47" s="12">
        <f>ROUND(G21+G43+G46,5)</f>
        <v>57739.6</v>
      </c>
    </row>
    <row r="48" spans="1:7" ht="13.2" customHeight="1" thickTop="1" x14ac:dyDescent="0.3"/>
  </sheetData>
  <pageMargins left="0.5" right="0.5" top="1.18" bottom="0.47" header="0.35" footer="0.25"/>
  <pageSetup orientation="portrait" horizontalDpi="0" verticalDpi="0" r:id="rId1"/>
  <headerFooter>
    <oddHeader>&amp;L&amp;"Arial,Bold"&amp;8 06/14/20&amp;C&amp;"Arial,Bold"&amp;12 SENA - Standish-Ericsson Neighborhood Association
&amp;"Arial,Bold"&amp;14 Balance Sheet
&amp;"Arial,Bold"&amp;10 As of May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22860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22860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83D1-B38B-4B92-87FE-0EB708F5EF1F}">
  <sheetPr codeName="Sheet2"/>
  <dimension ref="A1:M81"/>
  <sheetViews>
    <sheetView workbookViewId="0">
      <pane xSplit="6" ySplit="2" topLeftCell="G3" activePane="bottomRight" state="frozenSplit"/>
      <selection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RowHeight="13.2" customHeight="1" x14ac:dyDescent="0.3"/>
  <cols>
    <col min="1" max="5" width="2" style="2" customWidth="1"/>
    <col min="6" max="6" width="27.33203125" style="2" customWidth="1"/>
    <col min="7" max="7" width="9.5546875" style="23" bestFit="1" customWidth="1"/>
    <col min="8" max="8" width="2.33203125" style="23" customWidth="1"/>
    <col min="9" max="9" width="9" style="23" bestFit="1" customWidth="1"/>
    <col min="10" max="10" width="2.33203125" style="23" customWidth="1"/>
    <col min="11" max="11" width="10.77734375" style="23" bestFit="1" customWidth="1"/>
    <col min="12" max="12" width="2.33203125" style="23" customWidth="1"/>
    <col min="13" max="13" width="11.21875" style="23" bestFit="1" customWidth="1"/>
  </cols>
  <sheetData>
    <row r="1" spans="1:13" ht="17.399999999999999" customHeight="1" thickBot="1" x14ac:dyDescent="0.35">
      <c r="A1" s="1"/>
      <c r="B1" s="1"/>
      <c r="C1" s="1"/>
      <c r="D1" s="1"/>
      <c r="E1" s="1"/>
      <c r="F1" s="1"/>
      <c r="G1" s="14"/>
      <c r="H1" s="15"/>
      <c r="I1" s="14" t="s">
        <v>127</v>
      </c>
      <c r="J1" s="15"/>
      <c r="K1" s="14"/>
      <c r="L1" s="16"/>
      <c r="M1" s="14" t="s">
        <v>128</v>
      </c>
    </row>
    <row r="2" spans="1:13" s="4" customFormat="1" ht="17.399999999999999" customHeight="1" thickTop="1" thickBot="1" x14ac:dyDescent="0.35">
      <c r="A2" s="3"/>
      <c r="B2" s="3"/>
      <c r="C2" s="3"/>
      <c r="D2" s="3"/>
      <c r="E2" s="3"/>
      <c r="F2" s="3"/>
      <c r="G2" s="17" t="s">
        <v>126</v>
      </c>
      <c r="H2" s="18"/>
      <c r="I2" s="17" t="s">
        <v>125</v>
      </c>
      <c r="J2" s="18"/>
      <c r="K2" s="17" t="s">
        <v>129</v>
      </c>
      <c r="L2" s="18"/>
      <c r="M2" s="17" t="s">
        <v>130</v>
      </c>
    </row>
    <row r="3" spans="1:13" ht="13.2" hidden="1" customHeight="1" thickTop="1" x14ac:dyDescent="0.3">
      <c r="A3" s="1"/>
      <c r="B3" s="1" t="s">
        <v>124</v>
      </c>
      <c r="C3" s="1"/>
      <c r="D3" s="1"/>
      <c r="E3" s="1"/>
      <c r="F3" s="1"/>
      <c r="G3" s="19"/>
      <c r="H3" s="19"/>
      <c r="I3" s="19"/>
      <c r="J3" s="19"/>
      <c r="K3" s="19"/>
      <c r="L3" s="19"/>
      <c r="M3" s="19"/>
    </row>
    <row r="4" spans="1:13" ht="13.2" customHeight="1" thickTop="1" x14ac:dyDescent="0.3">
      <c r="A4" s="1"/>
      <c r="B4" s="1"/>
      <c r="C4" s="1" t="s">
        <v>123</v>
      </c>
      <c r="D4" s="1"/>
      <c r="E4" s="1"/>
      <c r="F4" s="1"/>
      <c r="G4" s="19"/>
      <c r="H4" s="19"/>
      <c r="I4" s="19"/>
      <c r="J4" s="19"/>
      <c r="K4" s="19"/>
      <c r="L4" s="19"/>
      <c r="M4" s="19"/>
    </row>
    <row r="5" spans="1:13" ht="13.2" customHeight="1" x14ac:dyDescent="0.3">
      <c r="A5" s="1"/>
      <c r="B5" s="1"/>
      <c r="C5" s="1"/>
      <c r="D5" s="1" t="s">
        <v>122</v>
      </c>
      <c r="E5" s="1"/>
      <c r="F5" s="1"/>
      <c r="G5" s="19"/>
      <c r="H5" s="19"/>
      <c r="I5" s="19"/>
      <c r="J5" s="19"/>
      <c r="K5" s="19"/>
      <c r="L5" s="19"/>
      <c r="M5" s="19"/>
    </row>
    <row r="6" spans="1:13" ht="13.2" customHeight="1" x14ac:dyDescent="0.3">
      <c r="A6" s="1"/>
      <c r="B6" s="1"/>
      <c r="C6" s="1"/>
      <c r="D6" s="1"/>
      <c r="E6" s="1" t="s">
        <v>121</v>
      </c>
      <c r="F6" s="1"/>
      <c r="G6" s="19">
        <v>12869.21</v>
      </c>
      <c r="H6" s="19"/>
      <c r="I6" s="19">
        <v>18750</v>
      </c>
      <c r="J6" s="19"/>
      <c r="K6" s="19">
        <f>ROUND((G6-I6),5)</f>
        <v>-5880.79</v>
      </c>
      <c r="L6" s="19"/>
      <c r="M6" s="19">
        <v>45000</v>
      </c>
    </row>
    <row r="7" spans="1:13" ht="13.2" customHeight="1" x14ac:dyDescent="0.3">
      <c r="A7" s="1"/>
      <c r="B7" s="1"/>
      <c r="C7" s="1"/>
      <c r="D7" s="1"/>
      <c r="E7" s="1" t="s">
        <v>120</v>
      </c>
      <c r="F7" s="1"/>
      <c r="G7" s="19">
        <v>43300.91</v>
      </c>
      <c r="H7" s="19"/>
      <c r="I7" s="19">
        <v>32216.69</v>
      </c>
      <c r="J7" s="19"/>
      <c r="K7" s="19">
        <f>ROUND((G7-I7),5)</f>
        <v>11084.22</v>
      </c>
      <c r="L7" s="19"/>
      <c r="M7" s="19">
        <v>77320</v>
      </c>
    </row>
    <row r="8" spans="1:13" ht="13.2" customHeight="1" thickBot="1" x14ac:dyDescent="0.35">
      <c r="A8" s="1"/>
      <c r="B8" s="1"/>
      <c r="C8" s="1"/>
      <c r="D8" s="1"/>
      <c r="E8" s="1" t="s">
        <v>119</v>
      </c>
      <c r="F8" s="1"/>
      <c r="G8" s="20">
        <v>3047</v>
      </c>
      <c r="H8" s="19"/>
      <c r="I8" s="20">
        <v>0</v>
      </c>
      <c r="J8" s="19"/>
      <c r="K8" s="20">
        <f>ROUND((G8-I8),5)</f>
        <v>3047</v>
      </c>
      <c r="L8" s="19"/>
      <c r="M8" s="20">
        <v>0</v>
      </c>
    </row>
    <row r="9" spans="1:13" ht="13.2" customHeight="1" x14ac:dyDescent="0.3">
      <c r="A9" s="1"/>
      <c r="B9" s="1"/>
      <c r="C9" s="1"/>
      <c r="D9" s="1" t="s">
        <v>118</v>
      </c>
      <c r="E9" s="1"/>
      <c r="F9" s="1"/>
      <c r="G9" s="19">
        <f>ROUND(SUM(G5:G8),5)</f>
        <v>59217.120000000003</v>
      </c>
      <c r="H9" s="19"/>
      <c r="I9" s="19">
        <f>ROUND(SUM(I5:I8),5)</f>
        <v>50966.69</v>
      </c>
      <c r="J9" s="19"/>
      <c r="K9" s="19">
        <f>ROUND((G9-I9),5)</f>
        <v>8250.43</v>
      </c>
      <c r="L9" s="19"/>
      <c r="M9" s="19">
        <f>ROUND(SUM(M5:M8),5)</f>
        <v>122320</v>
      </c>
    </row>
    <row r="10" spans="1:13" ht="13.2" customHeight="1" x14ac:dyDescent="0.3">
      <c r="A10" s="1"/>
      <c r="B10" s="1"/>
      <c r="C10" s="1"/>
      <c r="D10" s="1" t="s">
        <v>117</v>
      </c>
      <c r="E10" s="1"/>
      <c r="F10" s="1"/>
      <c r="G10" s="19"/>
      <c r="H10" s="19"/>
      <c r="I10" s="19"/>
      <c r="J10" s="19"/>
      <c r="K10" s="19"/>
      <c r="L10" s="19"/>
      <c r="M10" s="19"/>
    </row>
    <row r="11" spans="1:13" ht="13.2" customHeight="1" x14ac:dyDescent="0.3">
      <c r="A11" s="1"/>
      <c r="B11" s="1"/>
      <c r="C11" s="1"/>
      <c r="D11" s="1"/>
      <c r="E11" s="1" t="s">
        <v>116</v>
      </c>
      <c r="F11" s="1"/>
      <c r="G11" s="19">
        <v>343.17</v>
      </c>
      <c r="H11" s="19"/>
      <c r="I11" s="19">
        <v>1250</v>
      </c>
      <c r="J11" s="19"/>
      <c r="K11" s="19">
        <f>ROUND((G11-I11),5)</f>
        <v>-906.83</v>
      </c>
      <c r="L11" s="19"/>
      <c r="M11" s="19">
        <v>3000</v>
      </c>
    </row>
    <row r="12" spans="1:13" ht="13.2" customHeight="1" x14ac:dyDescent="0.3">
      <c r="A12" s="1"/>
      <c r="B12" s="1"/>
      <c r="C12" s="1"/>
      <c r="D12" s="1"/>
      <c r="E12" s="1" t="s">
        <v>115</v>
      </c>
      <c r="F12" s="1"/>
      <c r="G12" s="19">
        <v>0</v>
      </c>
      <c r="H12" s="19"/>
      <c r="I12" s="19">
        <v>125</v>
      </c>
      <c r="J12" s="19"/>
      <c r="K12" s="19">
        <f>ROUND((G12-I12),5)</f>
        <v>-125</v>
      </c>
      <c r="L12" s="19"/>
      <c r="M12" s="19">
        <v>500</v>
      </c>
    </row>
    <row r="13" spans="1:13" ht="13.2" customHeight="1" x14ac:dyDescent="0.3">
      <c r="A13" s="1"/>
      <c r="B13" s="1"/>
      <c r="C13" s="1"/>
      <c r="D13" s="1"/>
      <c r="E13" s="1" t="s">
        <v>114</v>
      </c>
      <c r="F13" s="1"/>
      <c r="G13" s="19">
        <v>0</v>
      </c>
      <c r="H13" s="19"/>
      <c r="I13" s="19">
        <v>1000</v>
      </c>
      <c r="J13" s="19"/>
      <c r="K13" s="19">
        <f>ROUND((G13-I13),5)</f>
        <v>-1000</v>
      </c>
      <c r="L13" s="19"/>
      <c r="M13" s="19">
        <v>4000</v>
      </c>
    </row>
    <row r="14" spans="1:13" ht="13.2" customHeight="1" x14ac:dyDescent="0.3">
      <c r="A14" s="1"/>
      <c r="B14" s="1"/>
      <c r="C14" s="1"/>
      <c r="D14" s="1"/>
      <c r="E14" s="1" t="s">
        <v>113</v>
      </c>
      <c r="F14" s="1"/>
      <c r="G14" s="19">
        <v>10.67</v>
      </c>
      <c r="H14" s="19"/>
      <c r="I14" s="19">
        <v>125</v>
      </c>
      <c r="J14" s="19"/>
      <c r="K14" s="19">
        <f>ROUND((G14-I14),5)</f>
        <v>-114.33</v>
      </c>
      <c r="L14" s="19"/>
      <c r="M14" s="19">
        <v>500</v>
      </c>
    </row>
    <row r="15" spans="1:13" ht="13.2" customHeight="1" thickBot="1" x14ac:dyDescent="0.35">
      <c r="A15" s="1"/>
      <c r="B15" s="1"/>
      <c r="C15" s="1"/>
      <c r="D15" s="1"/>
      <c r="E15" s="1" t="s">
        <v>112</v>
      </c>
      <c r="F15" s="1"/>
      <c r="G15" s="20">
        <v>0</v>
      </c>
      <c r="H15" s="19"/>
      <c r="I15" s="20">
        <v>1050</v>
      </c>
      <c r="J15" s="19"/>
      <c r="K15" s="20">
        <f>ROUND((G15-I15),5)</f>
        <v>-1050</v>
      </c>
      <c r="L15" s="19"/>
      <c r="M15" s="20">
        <v>3500</v>
      </c>
    </row>
    <row r="16" spans="1:13" ht="13.2" customHeight="1" x14ac:dyDescent="0.3">
      <c r="A16" s="1"/>
      <c r="B16" s="1"/>
      <c r="C16" s="1"/>
      <c r="D16" s="1" t="s">
        <v>111</v>
      </c>
      <c r="E16" s="1"/>
      <c r="F16" s="1"/>
      <c r="G16" s="19">
        <f>ROUND(SUM(G10:G15),5)</f>
        <v>353.84</v>
      </c>
      <c r="H16" s="19"/>
      <c r="I16" s="19">
        <f>ROUND(SUM(I10:I15),5)</f>
        <v>3550</v>
      </c>
      <c r="J16" s="19"/>
      <c r="K16" s="19">
        <f>ROUND((G16-I16),5)</f>
        <v>-3196.16</v>
      </c>
      <c r="L16" s="19"/>
      <c r="M16" s="19">
        <f>ROUND(SUM(M10:M15),5)</f>
        <v>11500</v>
      </c>
    </row>
    <row r="17" spans="1:13" ht="13.2" customHeight="1" x14ac:dyDescent="0.3">
      <c r="A17" s="1"/>
      <c r="B17" s="1"/>
      <c r="C17" s="1"/>
      <c r="D17" s="1" t="s">
        <v>110</v>
      </c>
      <c r="E17" s="1"/>
      <c r="F17" s="1"/>
      <c r="G17" s="19"/>
      <c r="H17" s="19"/>
      <c r="I17" s="19"/>
      <c r="J17" s="19"/>
      <c r="K17" s="19"/>
      <c r="L17" s="19"/>
      <c r="M17" s="19"/>
    </row>
    <row r="18" spans="1:13" ht="13.2" customHeight="1" x14ac:dyDescent="0.3">
      <c r="A18" s="1"/>
      <c r="B18" s="1"/>
      <c r="C18" s="1"/>
      <c r="D18" s="1"/>
      <c r="E18" s="1" t="s">
        <v>109</v>
      </c>
      <c r="F18" s="1"/>
      <c r="G18" s="19">
        <v>4609.04</v>
      </c>
      <c r="H18" s="19"/>
      <c r="I18" s="19"/>
      <c r="J18" s="19"/>
      <c r="K18" s="19"/>
      <c r="L18" s="19"/>
      <c r="M18" s="19"/>
    </row>
    <row r="19" spans="1:13" ht="13.2" customHeight="1" thickBot="1" x14ac:dyDescent="0.35">
      <c r="A19" s="1"/>
      <c r="B19" s="1"/>
      <c r="C19" s="1"/>
      <c r="D19" s="1"/>
      <c r="E19" s="1" t="s">
        <v>108</v>
      </c>
      <c r="F19" s="1"/>
      <c r="G19" s="20">
        <v>3000</v>
      </c>
      <c r="H19" s="19"/>
      <c r="I19" s="20"/>
      <c r="J19" s="19"/>
      <c r="K19" s="20"/>
      <c r="L19" s="19"/>
      <c r="M19" s="20"/>
    </row>
    <row r="20" spans="1:13" ht="13.2" hidden="1" customHeight="1" thickBot="1" x14ac:dyDescent="0.35">
      <c r="A20" s="1"/>
      <c r="B20" s="1"/>
      <c r="C20" s="1"/>
      <c r="D20" s="1"/>
      <c r="E20" s="1" t="s">
        <v>107</v>
      </c>
      <c r="F20" s="1"/>
      <c r="G20" s="20">
        <v>0</v>
      </c>
      <c r="H20" s="19"/>
      <c r="I20" s="20">
        <v>7250</v>
      </c>
      <c r="J20" s="19"/>
      <c r="K20" s="20">
        <f>ROUND((G20-I20),5)</f>
        <v>-7250</v>
      </c>
      <c r="L20" s="19"/>
      <c r="M20" s="20">
        <v>17500</v>
      </c>
    </row>
    <row r="21" spans="1:13" ht="13.2" customHeight="1" x14ac:dyDescent="0.3">
      <c r="A21" s="1"/>
      <c r="B21" s="1"/>
      <c r="C21" s="1"/>
      <c r="D21" s="1" t="s">
        <v>106</v>
      </c>
      <c r="E21" s="1"/>
      <c r="F21" s="1"/>
      <c r="G21" s="19">
        <f>ROUND(SUM(G17:G20),5)</f>
        <v>7609.04</v>
      </c>
      <c r="H21" s="19"/>
      <c r="I21" s="19">
        <f>ROUND(SUM(I17:I20),5)</f>
        <v>7250</v>
      </c>
      <c r="J21" s="19"/>
      <c r="K21" s="19">
        <f>ROUND((G21-I21),5)</f>
        <v>359.04</v>
      </c>
      <c r="L21" s="19"/>
      <c r="M21" s="19">
        <f>ROUND(SUM(M17:M20),5)</f>
        <v>17500</v>
      </c>
    </row>
    <row r="22" spans="1:13" ht="13.2" customHeight="1" x14ac:dyDescent="0.3">
      <c r="A22" s="1"/>
      <c r="B22" s="1"/>
      <c r="C22" s="1"/>
      <c r="D22" s="1" t="s">
        <v>105</v>
      </c>
      <c r="E22" s="1"/>
      <c r="F22" s="1"/>
      <c r="G22" s="19">
        <v>0</v>
      </c>
      <c r="H22" s="19"/>
      <c r="I22" s="19">
        <v>2250</v>
      </c>
      <c r="J22" s="19"/>
      <c r="K22" s="19">
        <f>ROUND((G22-I22),5)</f>
        <v>-2250</v>
      </c>
      <c r="L22" s="19"/>
      <c r="M22" s="19">
        <v>7500</v>
      </c>
    </row>
    <row r="23" spans="1:13" ht="13.2" customHeight="1" x14ac:dyDescent="0.3">
      <c r="A23" s="1"/>
      <c r="B23" s="1"/>
      <c r="C23" s="1"/>
      <c r="D23" s="1" t="s">
        <v>104</v>
      </c>
      <c r="E23" s="1"/>
      <c r="F23" s="1"/>
      <c r="G23" s="19">
        <v>4.21</v>
      </c>
      <c r="H23" s="19"/>
      <c r="I23" s="19">
        <v>0</v>
      </c>
      <c r="J23" s="19"/>
      <c r="K23" s="19">
        <f>ROUND((G23-I23),5)</f>
        <v>4.21</v>
      </c>
      <c r="L23" s="19"/>
      <c r="M23" s="19">
        <v>0</v>
      </c>
    </row>
    <row r="24" spans="1:13" ht="13.2" customHeight="1" thickBot="1" x14ac:dyDescent="0.35">
      <c r="A24" s="1"/>
      <c r="B24" s="1"/>
      <c r="C24" s="1"/>
      <c r="D24" s="1" t="s">
        <v>103</v>
      </c>
      <c r="E24" s="1"/>
      <c r="F24" s="1"/>
      <c r="G24" s="20">
        <v>3504.87</v>
      </c>
      <c r="H24" s="19"/>
      <c r="I24" s="20">
        <v>0</v>
      </c>
      <c r="J24" s="19"/>
      <c r="K24" s="20">
        <f>ROUND((G24-I24),5)</f>
        <v>3504.87</v>
      </c>
      <c r="L24" s="19"/>
      <c r="M24" s="20">
        <v>0</v>
      </c>
    </row>
    <row r="25" spans="1:13" ht="13.2" customHeight="1" x14ac:dyDescent="0.3">
      <c r="A25" s="1"/>
      <c r="B25" s="1"/>
      <c r="C25" s="1" t="s">
        <v>102</v>
      </c>
      <c r="D25" s="1"/>
      <c r="E25" s="1"/>
      <c r="F25" s="1"/>
      <c r="G25" s="19">
        <f>ROUND(G4+G9+G16+SUM(G21:G24),5)</f>
        <v>70689.08</v>
      </c>
      <c r="H25" s="19"/>
      <c r="I25" s="19">
        <f>ROUND(I4+I9+I16+SUM(I21:I24),5)</f>
        <v>64016.69</v>
      </c>
      <c r="J25" s="19"/>
      <c r="K25" s="19">
        <f>ROUND((G25-I25),5)</f>
        <v>6672.39</v>
      </c>
      <c r="L25" s="19"/>
      <c r="M25" s="19">
        <f>ROUND(M4+M9+M16+SUM(M21:M24),5)</f>
        <v>158820</v>
      </c>
    </row>
    <row r="26" spans="1:13" ht="16.8" customHeight="1" x14ac:dyDescent="0.3">
      <c r="A26" s="1"/>
      <c r="B26" s="1"/>
      <c r="C26" s="1" t="s">
        <v>101</v>
      </c>
      <c r="D26" s="1"/>
      <c r="E26" s="1"/>
      <c r="F26" s="1"/>
      <c r="G26" s="19"/>
      <c r="H26" s="19"/>
      <c r="I26" s="19"/>
      <c r="J26" s="19"/>
      <c r="K26" s="19"/>
      <c r="L26" s="19"/>
      <c r="M26" s="19"/>
    </row>
    <row r="27" spans="1:13" ht="13.2" customHeight="1" x14ac:dyDescent="0.3">
      <c r="A27" s="1"/>
      <c r="B27" s="1"/>
      <c r="C27" s="1"/>
      <c r="D27" s="1" t="s">
        <v>100</v>
      </c>
      <c r="E27" s="1"/>
      <c r="F27" s="1"/>
      <c r="G27" s="19"/>
      <c r="H27" s="19"/>
      <c r="I27" s="19"/>
      <c r="J27" s="19"/>
      <c r="K27" s="19"/>
      <c r="L27" s="19"/>
      <c r="M27" s="19"/>
    </row>
    <row r="28" spans="1:13" ht="13.2" customHeight="1" x14ac:dyDescent="0.3">
      <c r="A28" s="1"/>
      <c r="B28" s="1"/>
      <c r="C28" s="1"/>
      <c r="D28" s="1"/>
      <c r="E28" s="1" t="s">
        <v>99</v>
      </c>
      <c r="F28" s="1"/>
      <c r="G28" s="19">
        <v>30318.39</v>
      </c>
      <c r="H28" s="19"/>
      <c r="I28" s="19">
        <v>29153.85</v>
      </c>
      <c r="J28" s="19"/>
      <c r="K28" s="19">
        <f>ROUND((G28-I28),5)</f>
        <v>1164.54</v>
      </c>
      <c r="L28" s="19"/>
      <c r="M28" s="19">
        <v>75800</v>
      </c>
    </row>
    <row r="29" spans="1:13" ht="13.2" customHeight="1" x14ac:dyDescent="0.3">
      <c r="A29" s="1"/>
      <c r="B29" s="1"/>
      <c r="C29" s="1"/>
      <c r="D29" s="1"/>
      <c r="E29" s="1" t="s">
        <v>98</v>
      </c>
      <c r="F29" s="1"/>
      <c r="G29" s="19">
        <v>2817.82</v>
      </c>
      <c r="H29" s="19"/>
      <c r="I29" s="19">
        <v>1827.71</v>
      </c>
      <c r="J29" s="19"/>
      <c r="K29" s="19">
        <f>ROUND((G29-I29),5)</f>
        <v>990.11</v>
      </c>
      <c r="L29" s="19"/>
      <c r="M29" s="19">
        <v>4320</v>
      </c>
    </row>
    <row r="30" spans="1:13" ht="13.2" customHeight="1" x14ac:dyDescent="0.3">
      <c r="A30" s="1"/>
      <c r="B30" s="1"/>
      <c r="C30" s="1"/>
      <c r="D30" s="1"/>
      <c r="E30" s="1" t="s">
        <v>97</v>
      </c>
      <c r="F30" s="1"/>
      <c r="G30" s="19">
        <v>684</v>
      </c>
      <c r="H30" s="19"/>
      <c r="I30" s="19">
        <v>0</v>
      </c>
      <c r="J30" s="19"/>
      <c r="K30" s="19">
        <f>ROUND((G30-I30),5)</f>
        <v>684</v>
      </c>
      <c r="L30" s="19"/>
      <c r="M30" s="19">
        <v>500</v>
      </c>
    </row>
    <row r="31" spans="1:13" ht="13.2" customHeight="1" x14ac:dyDescent="0.3">
      <c r="A31" s="1"/>
      <c r="B31" s="1"/>
      <c r="C31" s="1"/>
      <c r="D31" s="1"/>
      <c r="E31" s="1" t="s">
        <v>96</v>
      </c>
      <c r="F31" s="1"/>
      <c r="G31" s="19">
        <v>3500.04</v>
      </c>
      <c r="H31" s="19"/>
      <c r="I31" s="19">
        <v>3281.25</v>
      </c>
      <c r="J31" s="19"/>
      <c r="K31" s="19">
        <f>ROUND((G31-I31),5)</f>
        <v>218.79</v>
      </c>
      <c r="L31" s="19"/>
      <c r="M31" s="19">
        <v>7875</v>
      </c>
    </row>
    <row r="32" spans="1:13" ht="13.2" customHeight="1" x14ac:dyDescent="0.3">
      <c r="A32" s="1"/>
      <c r="B32" s="1"/>
      <c r="C32" s="1"/>
      <c r="D32" s="1"/>
      <c r="E32" s="1" t="s">
        <v>95</v>
      </c>
      <c r="F32" s="1"/>
      <c r="G32" s="19">
        <v>0</v>
      </c>
      <c r="H32" s="19"/>
      <c r="I32" s="19">
        <v>200</v>
      </c>
      <c r="J32" s="19"/>
      <c r="K32" s="19">
        <f>ROUND((G32-I32),5)</f>
        <v>-200</v>
      </c>
      <c r="L32" s="19"/>
      <c r="M32" s="19">
        <v>500</v>
      </c>
    </row>
    <row r="33" spans="1:13" ht="13.2" customHeight="1" x14ac:dyDescent="0.3">
      <c r="A33" s="1"/>
      <c r="B33" s="1"/>
      <c r="C33" s="1"/>
      <c r="D33" s="1"/>
      <c r="E33" s="1" t="s">
        <v>94</v>
      </c>
      <c r="F33" s="1"/>
      <c r="G33" s="19">
        <v>0</v>
      </c>
      <c r="H33" s="19"/>
      <c r="I33" s="19">
        <v>0</v>
      </c>
      <c r="J33" s="19"/>
      <c r="K33" s="19">
        <f>ROUND((G33-I33),5)</f>
        <v>0</v>
      </c>
      <c r="L33" s="19"/>
      <c r="M33" s="19">
        <v>150</v>
      </c>
    </row>
    <row r="34" spans="1:13" ht="13.2" customHeight="1" thickBot="1" x14ac:dyDescent="0.35">
      <c r="A34" s="1"/>
      <c r="B34" s="1"/>
      <c r="C34" s="1"/>
      <c r="D34" s="1"/>
      <c r="E34" s="1" t="s">
        <v>93</v>
      </c>
      <c r="F34" s="1"/>
      <c r="G34" s="20">
        <v>3248.51</v>
      </c>
      <c r="H34" s="19"/>
      <c r="I34" s="20">
        <v>3265</v>
      </c>
      <c r="J34" s="19"/>
      <c r="K34" s="20">
        <f>ROUND((G34-I34),5)</f>
        <v>-16.489999999999998</v>
      </c>
      <c r="L34" s="19"/>
      <c r="M34" s="20">
        <v>3265</v>
      </c>
    </row>
    <row r="35" spans="1:13" ht="13.2" customHeight="1" x14ac:dyDescent="0.3">
      <c r="A35" s="1"/>
      <c r="B35" s="1"/>
      <c r="C35" s="1"/>
      <c r="D35" s="1" t="s">
        <v>92</v>
      </c>
      <c r="E35" s="1"/>
      <c r="F35" s="1"/>
      <c r="G35" s="19">
        <f>ROUND(SUM(G27:G34),5)</f>
        <v>40568.76</v>
      </c>
      <c r="H35" s="19"/>
      <c r="I35" s="19">
        <f>ROUND(SUM(I27:I34),5)</f>
        <v>37727.81</v>
      </c>
      <c r="J35" s="19"/>
      <c r="K35" s="19">
        <f>ROUND((G35-I35),5)</f>
        <v>2840.95</v>
      </c>
      <c r="L35" s="19"/>
      <c r="M35" s="19">
        <f>ROUND(SUM(M27:M34),5)</f>
        <v>92410</v>
      </c>
    </row>
    <row r="36" spans="1:13" ht="13.2" customHeight="1" x14ac:dyDescent="0.3">
      <c r="A36" s="1"/>
      <c r="B36" s="1"/>
      <c r="C36" s="1"/>
      <c r="D36" s="1" t="s">
        <v>91</v>
      </c>
      <c r="E36" s="1"/>
      <c r="F36" s="1"/>
      <c r="G36" s="19"/>
      <c r="H36" s="19"/>
      <c r="I36" s="19"/>
      <c r="J36" s="19"/>
      <c r="K36" s="19"/>
      <c r="L36" s="19"/>
      <c r="M36" s="19"/>
    </row>
    <row r="37" spans="1:13" ht="13.2" customHeight="1" x14ac:dyDescent="0.3">
      <c r="A37" s="1"/>
      <c r="B37" s="1"/>
      <c r="C37" s="1"/>
      <c r="D37" s="1"/>
      <c r="E37" s="1" t="s">
        <v>90</v>
      </c>
      <c r="F37" s="1"/>
      <c r="G37" s="19">
        <v>679.95</v>
      </c>
      <c r="H37" s="19"/>
      <c r="I37" s="19">
        <v>0</v>
      </c>
      <c r="J37" s="19"/>
      <c r="K37" s="19">
        <f>ROUND((G37-I37),5)</f>
        <v>679.95</v>
      </c>
      <c r="L37" s="19"/>
      <c r="M37" s="19">
        <v>0</v>
      </c>
    </row>
    <row r="38" spans="1:13" ht="13.2" customHeight="1" x14ac:dyDescent="0.3">
      <c r="A38" s="1"/>
      <c r="B38" s="1"/>
      <c r="C38" s="1"/>
      <c r="D38" s="1"/>
      <c r="E38" s="1" t="s">
        <v>89</v>
      </c>
      <c r="F38" s="1"/>
      <c r="G38" s="19">
        <v>409.08</v>
      </c>
      <c r="H38" s="19"/>
      <c r="I38" s="19">
        <v>450</v>
      </c>
      <c r="J38" s="19"/>
      <c r="K38" s="19">
        <f>ROUND((G38-I38),5)</f>
        <v>-40.92</v>
      </c>
      <c r="L38" s="19"/>
      <c r="M38" s="19">
        <v>1500</v>
      </c>
    </row>
    <row r="39" spans="1:13" ht="13.2" customHeight="1" x14ac:dyDescent="0.3">
      <c r="A39" s="1"/>
      <c r="B39" s="1"/>
      <c r="C39" s="1"/>
      <c r="D39" s="1"/>
      <c r="E39" s="1" t="s">
        <v>88</v>
      </c>
      <c r="F39" s="1"/>
      <c r="G39" s="19">
        <v>0</v>
      </c>
      <c r="H39" s="19"/>
      <c r="I39" s="19">
        <v>40</v>
      </c>
      <c r="J39" s="19"/>
      <c r="K39" s="19">
        <f>ROUND((G39-I39),5)</f>
        <v>-40</v>
      </c>
      <c r="L39" s="19"/>
      <c r="M39" s="19">
        <v>75</v>
      </c>
    </row>
    <row r="40" spans="1:13" ht="13.2" customHeight="1" x14ac:dyDescent="0.3">
      <c r="A40" s="1"/>
      <c r="B40" s="1"/>
      <c r="C40" s="1"/>
      <c r="D40" s="1"/>
      <c r="E40" s="1" t="s">
        <v>87</v>
      </c>
      <c r="F40" s="1"/>
      <c r="G40" s="19">
        <v>2020</v>
      </c>
      <c r="H40" s="19"/>
      <c r="I40" s="19">
        <v>2500</v>
      </c>
      <c r="J40" s="19"/>
      <c r="K40" s="19">
        <f>ROUND((G40-I40),5)</f>
        <v>-480</v>
      </c>
      <c r="L40" s="19"/>
      <c r="M40" s="19">
        <v>6000</v>
      </c>
    </row>
    <row r="41" spans="1:13" ht="13.2" customHeight="1" x14ac:dyDescent="0.3">
      <c r="A41" s="1"/>
      <c r="B41" s="1"/>
      <c r="C41" s="1"/>
      <c r="D41" s="1"/>
      <c r="E41" s="1" t="s">
        <v>86</v>
      </c>
      <c r="F41" s="1"/>
      <c r="G41" s="19">
        <v>107.99</v>
      </c>
      <c r="H41" s="19"/>
      <c r="I41" s="19">
        <v>312.5</v>
      </c>
      <c r="J41" s="19"/>
      <c r="K41" s="19">
        <f>ROUND((G41-I41),5)</f>
        <v>-204.51</v>
      </c>
      <c r="L41" s="19"/>
      <c r="M41" s="19">
        <v>750</v>
      </c>
    </row>
    <row r="42" spans="1:13" ht="13.2" customHeight="1" x14ac:dyDescent="0.3">
      <c r="A42" s="1"/>
      <c r="B42" s="1"/>
      <c r="C42" s="1"/>
      <c r="D42" s="1"/>
      <c r="E42" s="1" t="s">
        <v>85</v>
      </c>
      <c r="F42" s="1"/>
      <c r="G42" s="19">
        <v>319</v>
      </c>
      <c r="H42" s="19"/>
      <c r="I42" s="19">
        <v>100</v>
      </c>
      <c r="J42" s="19"/>
      <c r="K42" s="19">
        <f>ROUND((G42-I42),5)</f>
        <v>219</v>
      </c>
      <c r="L42" s="19"/>
      <c r="M42" s="19">
        <v>400</v>
      </c>
    </row>
    <row r="43" spans="1:13" ht="13.2" customHeight="1" x14ac:dyDescent="0.3">
      <c r="A43" s="1"/>
      <c r="B43" s="1"/>
      <c r="C43" s="1"/>
      <c r="D43" s="1"/>
      <c r="E43" s="1" t="s">
        <v>84</v>
      </c>
      <c r="F43" s="1"/>
      <c r="G43" s="19">
        <v>0</v>
      </c>
      <c r="H43" s="19"/>
      <c r="I43" s="19">
        <v>250</v>
      </c>
      <c r="J43" s="19"/>
      <c r="K43" s="19">
        <f>ROUND((G43-I43),5)</f>
        <v>-250</v>
      </c>
      <c r="L43" s="19"/>
      <c r="M43" s="19">
        <v>350</v>
      </c>
    </row>
    <row r="44" spans="1:13" ht="13.2" customHeight="1" x14ac:dyDescent="0.3">
      <c r="A44" s="1"/>
      <c r="B44" s="1"/>
      <c r="C44" s="1"/>
      <c r="D44" s="1"/>
      <c r="E44" s="1" t="s">
        <v>83</v>
      </c>
      <c r="F44" s="1"/>
      <c r="G44" s="19">
        <v>90</v>
      </c>
      <c r="H44" s="19"/>
      <c r="I44" s="19">
        <v>150</v>
      </c>
      <c r="J44" s="19"/>
      <c r="K44" s="19">
        <f>ROUND((G44-I44),5)</f>
        <v>-60</v>
      </c>
      <c r="L44" s="19"/>
      <c r="M44" s="19">
        <v>500</v>
      </c>
    </row>
    <row r="45" spans="1:13" ht="13.2" customHeight="1" x14ac:dyDescent="0.3">
      <c r="A45" s="1"/>
      <c r="B45" s="1"/>
      <c r="C45" s="1"/>
      <c r="D45" s="1"/>
      <c r="E45" s="1" t="s">
        <v>82</v>
      </c>
      <c r="F45" s="1"/>
      <c r="G45" s="19"/>
      <c r="H45" s="19"/>
      <c r="I45" s="19"/>
      <c r="J45" s="19"/>
      <c r="K45" s="19"/>
      <c r="L45" s="19"/>
      <c r="M45" s="19"/>
    </row>
    <row r="46" spans="1:13" ht="13.2" customHeight="1" x14ac:dyDescent="0.3">
      <c r="A46" s="1"/>
      <c r="B46" s="1"/>
      <c r="C46" s="1"/>
      <c r="D46" s="1"/>
      <c r="E46" s="1"/>
      <c r="F46" s="1" t="s">
        <v>81</v>
      </c>
      <c r="G46" s="19">
        <v>831.98</v>
      </c>
      <c r="H46" s="19"/>
      <c r="I46" s="19">
        <v>1000</v>
      </c>
      <c r="J46" s="19"/>
      <c r="K46" s="19">
        <f>ROUND((G46-I46),5)</f>
        <v>-168.02</v>
      </c>
      <c r="L46" s="19"/>
      <c r="M46" s="19">
        <v>2000</v>
      </c>
    </row>
    <row r="47" spans="1:13" ht="13.2" customHeight="1" x14ac:dyDescent="0.3">
      <c r="A47" s="1"/>
      <c r="B47" s="1"/>
      <c r="C47" s="1"/>
      <c r="D47" s="1"/>
      <c r="E47" s="1"/>
      <c r="F47" s="1" t="s">
        <v>80</v>
      </c>
      <c r="G47" s="19">
        <v>5083.1000000000004</v>
      </c>
      <c r="H47" s="19"/>
      <c r="I47" s="19">
        <v>6125</v>
      </c>
      <c r="J47" s="19"/>
      <c r="K47" s="19">
        <f>ROUND((G47-I47),5)</f>
        <v>-1041.9000000000001</v>
      </c>
      <c r="L47" s="19"/>
      <c r="M47" s="19">
        <v>14700</v>
      </c>
    </row>
    <row r="48" spans="1:13" ht="13.2" customHeight="1" thickBot="1" x14ac:dyDescent="0.35">
      <c r="A48" s="1"/>
      <c r="B48" s="1"/>
      <c r="C48" s="1"/>
      <c r="D48" s="1"/>
      <c r="E48" s="1"/>
      <c r="F48" s="1" t="s">
        <v>79</v>
      </c>
      <c r="G48" s="20">
        <v>785.72</v>
      </c>
      <c r="H48" s="19"/>
      <c r="I48" s="20">
        <v>500</v>
      </c>
      <c r="J48" s="19"/>
      <c r="K48" s="20">
        <f>ROUND((G48-I48),5)</f>
        <v>285.72000000000003</v>
      </c>
      <c r="L48" s="19"/>
      <c r="M48" s="20">
        <v>1200</v>
      </c>
    </row>
    <row r="49" spans="1:13" ht="13.2" customHeight="1" x14ac:dyDescent="0.3">
      <c r="A49" s="1"/>
      <c r="B49" s="1"/>
      <c r="C49" s="1"/>
      <c r="D49" s="1"/>
      <c r="E49" s="1" t="s">
        <v>78</v>
      </c>
      <c r="F49" s="1"/>
      <c r="G49" s="19">
        <f>ROUND(SUM(G45:G48),5)</f>
        <v>6700.8</v>
      </c>
      <c r="H49" s="19"/>
      <c r="I49" s="19">
        <f>ROUND(SUM(I45:I48),5)</f>
        <v>7625</v>
      </c>
      <c r="J49" s="19"/>
      <c r="K49" s="19">
        <f>ROUND((G49-I49),5)</f>
        <v>-924.2</v>
      </c>
      <c r="L49" s="19"/>
      <c r="M49" s="19">
        <f>ROUND(SUM(M45:M48),5)</f>
        <v>17900</v>
      </c>
    </row>
    <row r="50" spans="1:13" ht="13.2" customHeight="1" x14ac:dyDescent="0.3">
      <c r="A50" s="1"/>
      <c r="B50" s="1"/>
      <c r="C50" s="1"/>
      <c r="D50" s="1"/>
      <c r="E50" s="1" t="s">
        <v>77</v>
      </c>
      <c r="F50" s="1"/>
      <c r="G50" s="19">
        <v>10</v>
      </c>
      <c r="H50" s="19"/>
      <c r="I50" s="19">
        <v>80</v>
      </c>
      <c r="J50" s="19"/>
      <c r="K50" s="19">
        <f>ROUND((G50-I50),5)</f>
        <v>-70</v>
      </c>
      <c r="L50" s="19"/>
      <c r="M50" s="19">
        <v>200</v>
      </c>
    </row>
    <row r="51" spans="1:13" ht="13.2" customHeight="1" x14ac:dyDescent="0.3">
      <c r="A51" s="1"/>
      <c r="B51" s="1"/>
      <c r="C51" s="1"/>
      <c r="D51" s="1"/>
      <c r="E51" s="1" t="s">
        <v>76</v>
      </c>
      <c r="F51" s="1"/>
      <c r="G51" s="19">
        <v>0</v>
      </c>
      <c r="H51" s="19"/>
      <c r="I51" s="19">
        <v>200</v>
      </c>
      <c r="J51" s="19"/>
      <c r="K51" s="19">
        <f>ROUND((G51-I51),5)</f>
        <v>-200</v>
      </c>
      <c r="L51" s="19"/>
      <c r="M51" s="19">
        <v>500</v>
      </c>
    </row>
    <row r="52" spans="1:13" ht="13.2" customHeight="1" thickBot="1" x14ac:dyDescent="0.35">
      <c r="A52" s="1"/>
      <c r="B52" s="1"/>
      <c r="C52" s="1"/>
      <c r="D52" s="1"/>
      <c r="E52" s="1" t="s">
        <v>75</v>
      </c>
      <c r="F52" s="1"/>
      <c r="G52" s="20">
        <v>757</v>
      </c>
      <c r="H52" s="19"/>
      <c r="I52" s="20">
        <v>800</v>
      </c>
      <c r="J52" s="19"/>
      <c r="K52" s="20">
        <f>ROUND((G52-I52),5)</f>
        <v>-43</v>
      </c>
      <c r="L52" s="19"/>
      <c r="M52" s="20">
        <v>800</v>
      </c>
    </row>
    <row r="53" spans="1:13" ht="13.2" customHeight="1" x14ac:dyDescent="0.3">
      <c r="A53" s="1"/>
      <c r="B53" s="1"/>
      <c r="C53" s="1"/>
      <c r="D53" s="1" t="s">
        <v>74</v>
      </c>
      <c r="E53" s="1"/>
      <c r="F53" s="1"/>
      <c r="G53" s="19">
        <f>ROUND(SUM(G36:G44)+SUM(G49:G52),5)</f>
        <v>11093.82</v>
      </c>
      <c r="H53" s="19"/>
      <c r="I53" s="19">
        <f>ROUND(SUM(I36:I44)+SUM(I49:I52),5)</f>
        <v>12507.5</v>
      </c>
      <c r="J53" s="19"/>
      <c r="K53" s="19">
        <f>ROUND((G53-I53),5)</f>
        <v>-1413.68</v>
      </c>
      <c r="L53" s="19"/>
      <c r="M53" s="19">
        <f>ROUND(SUM(M36:M44)+SUM(M49:M52),5)</f>
        <v>28975</v>
      </c>
    </row>
    <row r="54" spans="1:13" ht="13.2" customHeight="1" x14ac:dyDescent="0.3">
      <c r="A54" s="1"/>
      <c r="B54" s="1"/>
      <c r="C54" s="1"/>
      <c r="D54" s="1" t="s">
        <v>73</v>
      </c>
      <c r="E54" s="1"/>
      <c r="F54" s="1"/>
      <c r="G54" s="19"/>
      <c r="H54" s="19"/>
      <c r="I54" s="19"/>
      <c r="J54" s="19"/>
      <c r="K54" s="19"/>
      <c r="L54" s="19"/>
      <c r="M54" s="19"/>
    </row>
    <row r="55" spans="1:13" ht="13.2" customHeight="1" x14ac:dyDescent="0.3">
      <c r="A55" s="1"/>
      <c r="B55" s="1"/>
      <c r="C55" s="1"/>
      <c r="D55" s="1"/>
      <c r="E55" s="1" t="s">
        <v>72</v>
      </c>
      <c r="F55" s="1"/>
      <c r="G55" s="19"/>
      <c r="H55" s="19"/>
      <c r="I55" s="19"/>
      <c r="J55" s="19"/>
      <c r="K55" s="19"/>
      <c r="L55" s="19"/>
      <c r="M55" s="19"/>
    </row>
    <row r="56" spans="1:13" ht="13.2" customHeight="1" x14ac:dyDescent="0.3">
      <c r="A56" s="1"/>
      <c r="B56" s="1"/>
      <c r="C56" s="1"/>
      <c r="D56" s="1"/>
      <c r="E56" s="1"/>
      <c r="F56" s="1" t="s">
        <v>71</v>
      </c>
      <c r="G56" s="19">
        <v>245.8</v>
      </c>
      <c r="H56" s="19"/>
      <c r="I56" s="19">
        <v>363.63</v>
      </c>
      <c r="J56" s="19"/>
      <c r="K56" s="19">
        <f>ROUND((G56-I56),5)</f>
        <v>-117.83</v>
      </c>
      <c r="L56" s="19"/>
      <c r="M56" s="19">
        <v>1000</v>
      </c>
    </row>
    <row r="57" spans="1:13" ht="13.2" customHeight="1" x14ac:dyDescent="0.3">
      <c r="A57" s="1"/>
      <c r="B57" s="1"/>
      <c r="C57" s="1"/>
      <c r="D57" s="1"/>
      <c r="E57" s="1"/>
      <c r="F57" s="1" t="s">
        <v>70</v>
      </c>
      <c r="G57" s="19">
        <v>0</v>
      </c>
      <c r="H57" s="19"/>
      <c r="I57" s="19">
        <v>125</v>
      </c>
      <c r="J57" s="19"/>
      <c r="K57" s="19">
        <f>ROUND((G57-I57),5)</f>
        <v>-125</v>
      </c>
      <c r="L57" s="19"/>
      <c r="M57" s="19">
        <v>500</v>
      </c>
    </row>
    <row r="58" spans="1:13" ht="13.2" customHeight="1" x14ac:dyDescent="0.3">
      <c r="A58" s="1"/>
      <c r="B58" s="1"/>
      <c r="C58" s="1"/>
      <c r="D58" s="1"/>
      <c r="E58" s="1"/>
      <c r="F58" s="1" t="s">
        <v>69</v>
      </c>
      <c r="G58" s="19">
        <v>3402</v>
      </c>
      <c r="H58" s="19"/>
      <c r="I58" s="19">
        <v>225</v>
      </c>
      <c r="J58" s="19"/>
      <c r="K58" s="19">
        <f>ROUND((G58-I58),5)</f>
        <v>3177</v>
      </c>
      <c r="L58" s="19"/>
      <c r="M58" s="19">
        <v>750</v>
      </c>
    </row>
    <row r="59" spans="1:13" ht="13.2" customHeight="1" x14ac:dyDescent="0.3">
      <c r="A59" s="1"/>
      <c r="B59" s="1"/>
      <c r="C59" s="1"/>
      <c r="D59" s="1"/>
      <c r="E59" s="1"/>
      <c r="F59" s="1" t="s">
        <v>68</v>
      </c>
      <c r="G59" s="19">
        <v>50.72</v>
      </c>
      <c r="H59" s="19"/>
      <c r="I59" s="19">
        <v>150</v>
      </c>
      <c r="J59" s="19"/>
      <c r="K59" s="19">
        <f>ROUND((G59-I59),5)</f>
        <v>-99.28</v>
      </c>
      <c r="L59" s="19"/>
      <c r="M59" s="19">
        <v>150</v>
      </c>
    </row>
    <row r="60" spans="1:13" ht="13.2" customHeight="1" x14ac:dyDescent="0.3">
      <c r="A60" s="1"/>
      <c r="B60" s="1"/>
      <c r="C60" s="1"/>
      <c r="D60" s="1"/>
      <c r="E60" s="1"/>
      <c r="F60" s="1" t="s">
        <v>67</v>
      </c>
      <c r="G60" s="19">
        <v>0</v>
      </c>
      <c r="H60" s="19"/>
      <c r="I60" s="19">
        <v>1166.69</v>
      </c>
      <c r="J60" s="19"/>
      <c r="K60" s="19">
        <f>ROUND((G60-I60),5)</f>
        <v>-1166.69</v>
      </c>
      <c r="L60" s="19"/>
      <c r="M60" s="19">
        <v>2800</v>
      </c>
    </row>
    <row r="61" spans="1:13" ht="13.2" customHeight="1" x14ac:dyDescent="0.3">
      <c r="A61" s="1"/>
      <c r="B61" s="1"/>
      <c r="C61" s="1"/>
      <c r="D61" s="1"/>
      <c r="E61" s="1"/>
      <c r="F61" s="1" t="s">
        <v>66</v>
      </c>
      <c r="G61" s="19">
        <v>827.05</v>
      </c>
      <c r="H61" s="19"/>
      <c r="I61" s="19">
        <v>240</v>
      </c>
      <c r="J61" s="19"/>
      <c r="K61" s="19">
        <f>ROUND((G61-I61),5)</f>
        <v>587.04999999999995</v>
      </c>
      <c r="L61" s="19"/>
      <c r="M61" s="19">
        <v>800</v>
      </c>
    </row>
    <row r="62" spans="1:13" ht="13.2" customHeight="1" thickBot="1" x14ac:dyDescent="0.35">
      <c r="A62" s="1"/>
      <c r="B62" s="1"/>
      <c r="C62" s="1"/>
      <c r="D62" s="1"/>
      <c r="E62" s="1"/>
      <c r="F62" s="1" t="s">
        <v>65</v>
      </c>
      <c r="G62" s="20">
        <v>2.21</v>
      </c>
      <c r="H62" s="19"/>
      <c r="I62" s="20">
        <v>100</v>
      </c>
      <c r="J62" s="19"/>
      <c r="K62" s="20">
        <f>ROUND((G62-I62),5)</f>
        <v>-97.79</v>
      </c>
      <c r="L62" s="19"/>
      <c r="M62" s="20">
        <v>400</v>
      </c>
    </row>
    <row r="63" spans="1:13" ht="13.2" customHeight="1" x14ac:dyDescent="0.3">
      <c r="A63" s="1"/>
      <c r="B63" s="1"/>
      <c r="C63" s="1"/>
      <c r="D63" s="1"/>
      <c r="E63" s="1" t="s">
        <v>64</v>
      </c>
      <c r="F63" s="1"/>
      <c r="G63" s="19">
        <f>ROUND(SUM(G55:G62),5)</f>
        <v>4527.78</v>
      </c>
      <c r="H63" s="19"/>
      <c r="I63" s="19">
        <f>ROUND(SUM(I55:I62),5)</f>
        <v>2370.3200000000002</v>
      </c>
      <c r="J63" s="19"/>
      <c r="K63" s="19">
        <f>ROUND((G63-I63),5)</f>
        <v>2157.46</v>
      </c>
      <c r="L63" s="19"/>
      <c r="M63" s="19">
        <f>ROUND(SUM(M55:M62),5)</f>
        <v>6400</v>
      </c>
    </row>
    <row r="64" spans="1:13" ht="13.2" customHeight="1" x14ac:dyDescent="0.3">
      <c r="A64" s="1"/>
      <c r="B64" s="1"/>
      <c r="C64" s="1"/>
      <c r="D64" s="1"/>
      <c r="E64" s="1" t="s">
        <v>63</v>
      </c>
      <c r="F64" s="1"/>
      <c r="G64" s="19"/>
      <c r="H64" s="19"/>
      <c r="I64" s="19"/>
      <c r="J64" s="19"/>
      <c r="K64" s="19"/>
      <c r="L64" s="19"/>
      <c r="M64" s="19"/>
    </row>
    <row r="65" spans="1:13" ht="13.2" customHeight="1" x14ac:dyDescent="0.3">
      <c r="A65" s="1"/>
      <c r="B65" s="1"/>
      <c r="C65" s="1"/>
      <c r="D65" s="1"/>
      <c r="E65" s="1"/>
      <c r="F65" s="1" t="s">
        <v>62</v>
      </c>
      <c r="G65" s="19">
        <v>1035.1400000000001</v>
      </c>
      <c r="H65" s="19"/>
      <c r="I65" s="19">
        <v>541.69000000000005</v>
      </c>
      <c r="J65" s="19"/>
      <c r="K65" s="19">
        <f>ROUND((G65-I65),5)</f>
        <v>493.45</v>
      </c>
      <c r="L65" s="19"/>
      <c r="M65" s="19">
        <v>1300</v>
      </c>
    </row>
    <row r="66" spans="1:13" ht="13.2" customHeight="1" x14ac:dyDescent="0.3">
      <c r="A66" s="1"/>
      <c r="B66" s="1"/>
      <c r="C66" s="1"/>
      <c r="D66" s="1"/>
      <c r="E66" s="1"/>
      <c r="F66" s="1" t="s">
        <v>61</v>
      </c>
      <c r="G66" s="19">
        <v>0</v>
      </c>
      <c r="H66" s="19"/>
      <c r="I66" s="19">
        <v>0</v>
      </c>
      <c r="J66" s="19"/>
      <c r="K66" s="19">
        <f>ROUND((G66-I66),5)</f>
        <v>0</v>
      </c>
      <c r="L66" s="19"/>
      <c r="M66" s="19">
        <v>250</v>
      </c>
    </row>
    <row r="67" spans="1:13" ht="13.2" customHeight="1" x14ac:dyDescent="0.3">
      <c r="A67" s="1"/>
      <c r="B67" s="1"/>
      <c r="C67" s="1"/>
      <c r="D67" s="1"/>
      <c r="E67" s="1"/>
      <c r="F67" s="1" t="s">
        <v>60</v>
      </c>
      <c r="G67" s="19">
        <v>1244</v>
      </c>
      <c r="H67" s="19"/>
      <c r="I67" s="19">
        <v>1875</v>
      </c>
      <c r="J67" s="19"/>
      <c r="K67" s="19">
        <f>ROUND((G67-I67),5)</f>
        <v>-631</v>
      </c>
      <c r="L67" s="19"/>
      <c r="M67" s="19">
        <v>4500</v>
      </c>
    </row>
    <row r="68" spans="1:13" ht="13.2" customHeight="1" thickBot="1" x14ac:dyDescent="0.35">
      <c r="A68" s="1"/>
      <c r="B68" s="1"/>
      <c r="C68" s="1"/>
      <c r="D68" s="1"/>
      <c r="E68" s="1"/>
      <c r="F68" s="1" t="s">
        <v>59</v>
      </c>
      <c r="G68" s="20">
        <v>2267</v>
      </c>
      <c r="H68" s="19"/>
      <c r="I68" s="20">
        <v>1750</v>
      </c>
      <c r="J68" s="19"/>
      <c r="K68" s="20">
        <f>ROUND((G68-I68),5)</f>
        <v>517</v>
      </c>
      <c r="L68" s="19"/>
      <c r="M68" s="20">
        <v>4200</v>
      </c>
    </row>
    <row r="69" spans="1:13" ht="13.2" customHeight="1" x14ac:dyDescent="0.3">
      <c r="A69" s="1"/>
      <c r="B69" s="1"/>
      <c r="C69" s="1"/>
      <c r="D69" s="1"/>
      <c r="E69" s="1" t="s">
        <v>58</v>
      </c>
      <c r="F69" s="1"/>
      <c r="G69" s="19">
        <f>ROUND(SUM(G64:G68),5)</f>
        <v>4546.1400000000003</v>
      </c>
      <c r="H69" s="19"/>
      <c r="I69" s="19">
        <f>ROUND(SUM(I64:I68),5)</f>
        <v>4166.6899999999996</v>
      </c>
      <c r="J69" s="19"/>
      <c r="K69" s="19">
        <f>ROUND((G69-I69),5)</f>
        <v>379.45</v>
      </c>
      <c r="L69" s="19"/>
      <c r="M69" s="19">
        <f>ROUND(SUM(M64:M68),5)</f>
        <v>10250</v>
      </c>
    </row>
    <row r="70" spans="1:13" ht="13.2" customHeight="1" x14ac:dyDescent="0.3">
      <c r="A70" s="1"/>
      <c r="B70" s="1"/>
      <c r="C70" s="1"/>
      <c r="D70" s="1"/>
      <c r="E70" s="1" t="s">
        <v>57</v>
      </c>
      <c r="F70" s="1"/>
      <c r="G70" s="19">
        <v>0</v>
      </c>
      <c r="H70" s="19"/>
      <c r="I70" s="19">
        <v>500</v>
      </c>
      <c r="J70" s="19"/>
      <c r="K70" s="19">
        <f>ROUND((G70-I70),5)</f>
        <v>-500</v>
      </c>
      <c r="L70" s="19"/>
      <c r="M70" s="19">
        <v>2000</v>
      </c>
    </row>
    <row r="71" spans="1:13" ht="13.2" customHeight="1" x14ac:dyDescent="0.3">
      <c r="A71" s="1"/>
      <c r="B71" s="1"/>
      <c r="C71" s="1"/>
      <c r="D71" s="1"/>
      <c r="E71" s="1" t="s">
        <v>56</v>
      </c>
      <c r="F71" s="1"/>
      <c r="G71" s="19">
        <v>0</v>
      </c>
      <c r="H71" s="19"/>
      <c r="I71" s="19">
        <v>0</v>
      </c>
      <c r="J71" s="19"/>
      <c r="K71" s="19">
        <f>ROUND((G71-I71),5)</f>
        <v>0</v>
      </c>
      <c r="L71" s="19"/>
      <c r="M71" s="19">
        <v>1850</v>
      </c>
    </row>
    <row r="72" spans="1:13" ht="13.2" customHeight="1" x14ac:dyDescent="0.3">
      <c r="A72" s="1"/>
      <c r="B72" s="1"/>
      <c r="C72" s="1"/>
      <c r="D72" s="1"/>
      <c r="E72" s="1" t="s">
        <v>55</v>
      </c>
      <c r="F72" s="1"/>
      <c r="G72" s="19">
        <v>800</v>
      </c>
      <c r="H72" s="19"/>
      <c r="I72" s="19">
        <v>3125</v>
      </c>
      <c r="J72" s="19"/>
      <c r="K72" s="19">
        <f>ROUND((G72-I72),5)</f>
        <v>-2325</v>
      </c>
      <c r="L72" s="19"/>
      <c r="M72" s="19">
        <v>7500</v>
      </c>
    </row>
    <row r="73" spans="1:13" ht="13.2" customHeight="1" thickBot="1" x14ac:dyDescent="0.35">
      <c r="A73" s="1"/>
      <c r="B73" s="1"/>
      <c r="C73" s="1"/>
      <c r="D73" s="1"/>
      <c r="E73" s="1" t="s">
        <v>54</v>
      </c>
      <c r="F73" s="1"/>
      <c r="G73" s="20">
        <v>130.9</v>
      </c>
      <c r="H73" s="19"/>
      <c r="I73" s="20">
        <v>1050</v>
      </c>
      <c r="J73" s="19"/>
      <c r="K73" s="20">
        <f>ROUND((G73-I73),5)</f>
        <v>-919.1</v>
      </c>
      <c r="L73" s="19"/>
      <c r="M73" s="20">
        <v>3500</v>
      </c>
    </row>
    <row r="74" spans="1:13" ht="13.2" customHeight="1" x14ac:dyDescent="0.3">
      <c r="A74" s="1"/>
      <c r="B74" s="1"/>
      <c r="C74" s="1"/>
      <c r="D74" s="1" t="s">
        <v>53</v>
      </c>
      <c r="E74" s="1"/>
      <c r="F74" s="1"/>
      <c r="G74" s="19">
        <f>ROUND(G54+G63+SUM(G69:G73),5)</f>
        <v>10004.82</v>
      </c>
      <c r="H74" s="19"/>
      <c r="I74" s="19">
        <f>ROUND(I54+I63+SUM(I69:I73),5)</f>
        <v>11212.01</v>
      </c>
      <c r="J74" s="19"/>
      <c r="K74" s="19">
        <f>ROUND((G74-I74),5)</f>
        <v>-1207.19</v>
      </c>
      <c r="L74" s="19"/>
      <c r="M74" s="19">
        <f>ROUND(M54+M63+SUM(M69:M73),5)</f>
        <v>31500</v>
      </c>
    </row>
    <row r="75" spans="1:13" ht="13.2" customHeight="1" x14ac:dyDescent="0.3">
      <c r="A75" s="1"/>
      <c r="B75" s="1"/>
      <c r="C75" s="1"/>
      <c r="D75" s="1" t="s">
        <v>52</v>
      </c>
      <c r="E75" s="1"/>
      <c r="F75" s="1"/>
      <c r="G75" s="19"/>
      <c r="H75" s="19"/>
      <c r="I75" s="19"/>
      <c r="J75" s="19"/>
      <c r="K75" s="19"/>
      <c r="L75" s="19"/>
      <c r="M75" s="19"/>
    </row>
    <row r="76" spans="1:13" ht="13.2" customHeight="1" thickBot="1" x14ac:dyDescent="0.35">
      <c r="A76" s="1"/>
      <c r="B76" s="1"/>
      <c r="C76" s="1"/>
      <c r="D76" s="1"/>
      <c r="E76" s="1" t="s">
        <v>51</v>
      </c>
      <c r="F76" s="1"/>
      <c r="G76" s="19">
        <v>2700.36</v>
      </c>
      <c r="H76" s="19"/>
      <c r="I76" s="19">
        <v>0</v>
      </c>
      <c r="J76" s="19"/>
      <c r="K76" s="19">
        <f>ROUND((G76-I76),5)</f>
        <v>2700.36</v>
      </c>
      <c r="L76" s="19"/>
      <c r="M76" s="19">
        <v>0</v>
      </c>
    </row>
    <row r="77" spans="1:13" ht="13.2" customHeight="1" thickBot="1" x14ac:dyDescent="0.35">
      <c r="A77" s="1"/>
      <c r="B77" s="1"/>
      <c r="C77" s="1"/>
      <c r="D77" s="1" t="s">
        <v>50</v>
      </c>
      <c r="E77" s="1"/>
      <c r="F77" s="1"/>
      <c r="G77" s="21">
        <f>ROUND(SUM(G75:G76),5)</f>
        <v>2700.36</v>
      </c>
      <c r="H77" s="19"/>
      <c r="I77" s="21">
        <f>ROUND(SUM(I75:I76),5)</f>
        <v>0</v>
      </c>
      <c r="J77" s="19"/>
      <c r="K77" s="21">
        <f>ROUND((G77-I77),5)</f>
        <v>2700.36</v>
      </c>
      <c r="L77" s="19"/>
      <c r="M77" s="21">
        <f>ROUND(SUM(M75:M76),5)</f>
        <v>0</v>
      </c>
    </row>
    <row r="78" spans="1:13" ht="13.2" customHeight="1" thickBot="1" x14ac:dyDescent="0.35">
      <c r="A78" s="1"/>
      <c r="B78" s="1"/>
      <c r="C78" s="1" t="s">
        <v>49</v>
      </c>
      <c r="D78" s="1"/>
      <c r="E78" s="1"/>
      <c r="F78" s="1"/>
      <c r="G78" s="21">
        <f>ROUND(G26+G35+G53+G74+G77,5)</f>
        <v>64367.76</v>
      </c>
      <c r="H78" s="19"/>
      <c r="I78" s="21">
        <f>ROUND(I26+I35+I53+I74+I77,5)</f>
        <v>61447.32</v>
      </c>
      <c r="J78" s="19"/>
      <c r="K78" s="21">
        <f>ROUND((G78-I78),5)</f>
        <v>2920.44</v>
      </c>
      <c r="L78" s="19"/>
      <c r="M78" s="21">
        <f>ROUND(M26+M35+M53+M74+M77,5)</f>
        <v>152885</v>
      </c>
    </row>
    <row r="79" spans="1:13" ht="13.2" hidden="1" customHeight="1" thickBot="1" x14ac:dyDescent="0.35">
      <c r="A79" s="1"/>
      <c r="B79" s="1" t="s">
        <v>48</v>
      </c>
      <c r="C79" s="1"/>
      <c r="D79" s="1"/>
      <c r="E79" s="1"/>
      <c r="F79" s="1"/>
      <c r="G79" s="21">
        <f>ROUND(G3+G25-G78,5)</f>
        <v>6321.32</v>
      </c>
      <c r="H79" s="19"/>
      <c r="I79" s="21">
        <f>ROUND(I3+I25-I78,5)</f>
        <v>2569.37</v>
      </c>
      <c r="J79" s="19"/>
      <c r="K79" s="21">
        <f>ROUND((G79-I79),5)</f>
        <v>3751.95</v>
      </c>
      <c r="L79" s="19"/>
      <c r="M79" s="21">
        <f>ROUND(M3+M25-M78,5)</f>
        <v>5935</v>
      </c>
    </row>
    <row r="80" spans="1:13" s="2" customFormat="1" ht="15" customHeight="1" thickBot="1" x14ac:dyDescent="0.25">
      <c r="A80" s="1" t="s">
        <v>43</v>
      </c>
      <c r="B80" s="1"/>
      <c r="C80" s="1"/>
      <c r="D80" s="1"/>
      <c r="E80" s="1"/>
      <c r="F80" s="1"/>
      <c r="G80" s="22">
        <f>G79</f>
        <v>6321.32</v>
      </c>
      <c r="H80" s="24"/>
      <c r="I80" s="22">
        <f>I79</f>
        <v>2569.37</v>
      </c>
      <c r="J80" s="24"/>
      <c r="K80" s="22">
        <f>ROUND((G80-I80),5)</f>
        <v>3751.95</v>
      </c>
      <c r="L80" s="24"/>
      <c r="M80" s="22">
        <f>M79</f>
        <v>5935</v>
      </c>
    </row>
    <row r="81" ht="13.2" customHeight="1" thickTop="1" x14ac:dyDescent="0.3"/>
  </sheetData>
  <pageMargins left="0.5" right="0.5" top="1.18" bottom="0.47" header="0.35" footer="0.25"/>
  <pageSetup orientation="portrait" r:id="rId1"/>
  <headerFooter>
    <oddHeader>&amp;L&amp;"Arial,Bold"&amp;8 06/14/20&amp;C&amp;"Arial,Bold"&amp;12 SENA - Standish-Ericsson Neighborhood Association
&amp;"Arial,Bold"&amp;14 Budget vs Actual - Year-to-Date and Annual Budget
&amp;"Arial,Bold"&amp;10 January through May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228600</xdr:colOff>
                <xdr:row>1</xdr:row>
                <xdr:rowOff>7620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228600</xdr:colOff>
                <xdr:row>1</xdr:row>
                <xdr:rowOff>7620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 Sht</vt:lpstr>
      <vt:lpstr>Bud v Act</vt:lpstr>
      <vt:lpstr>'Bal Sht'!Print_Titles</vt:lpstr>
      <vt:lpstr>'Bud v Act'!Print_Titles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</dc:creator>
  <cp:lastModifiedBy>Tim D</cp:lastModifiedBy>
  <cp:lastPrinted>2020-06-14T19:42:11Z</cp:lastPrinted>
  <dcterms:created xsi:type="dcterms:W3CDTF">2020-06-14T19:34:45Z</dcterms:created>
  <dcterms:modified xsi:type="dcterms:W3CDTF">2020-06-14T19:42:42Z</dcterms:modified>
</cp:coreProperties>
</file>